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050"/>
  </bookViews>
  <sheets>
    <sheet name="Відомості" sheetId="1" r:id="rId1"/>
    <sheet name="Чисельність працівників" sheetId="2" r:id="rId2"/>
  </sheets>
  <definedNames>
    <definedName name="_xlnm._FilterDatabase" localSheetId="0" hidden="1">Відомості!$A$2:$M$2067</definedName>
    <definedName name="_xlnm._FilterDatabase" localSheetId="1" hidden="1">'Чисельність працівників'!$A$1:$E$1000</definedName>
  </definedNames>
  <calcPr calcId="162913"/>
</workbook>
</file>

<file path=xl/calcChain.xml><?xml version="1.0" encoding="utf-8"?>
<calcChain xmlns="http://schemas.openxmlformats.org/spreadsheetml/2006/main">
  <c r="E1000" i="2" l="1"/>
  <c r="D1000" i="2"/>
  <c r="C1000" i="2"/>
  <c r="E999" i="2"/>
  <c r="D999" i="2"/>
  <c r="C999" i="2"/>
  <c r="E998" i="2"/>
  <c r="D998" i="2"/>
  <c r="C998" i="2"/>
  <c r="E997" i="2"/>
  <c r="D997" i="2"/>
  <c r="C997" i="2"/>
  <c r="E996" i="2"/>
  <c r="D996" i="2"/>
  <c r="C996" i="2"/>
  <c r="E995" i="2"/>
  <c r="D995" i="2"/>
  <c r="C995" i="2"/>
  <c r="E994" i="2"/>
  <c r="D994" i="2"/>
  <c r="C994" i="2"/>
  <c r="E993" i="2"/>
  <c r="D993" i="2"/>
  <c r="C993" i="2"/>
  <c r="E992" i="2"/>
  <c r="D992" i="2"/>
  <c r="C992" i="2"/>
  <c r="E991" i="2"/>
  <c r="D991" i="2"/>
  <c r="C991" i="2"/>
  <c r="E990" i="2"/>
  <c r="D990" i="2"/>
  <c r="C990" i="2"/>
  <c r="E989" i="2"/>
  <c r="D989" i="2"/>
  <c r="C989" i="2"/>
  <c r="E988" i="2"/>
  <c r="D988" i="2"/>
  <c r="C988" i="2"/>
  <c r="E987" i="2"/>
  <c r="D987" i="2"/>
  <c r="C987" i="2"/>
  <c r="E986" i="2"/>
  <c r="D986" i="2"/>
  <c r="C986" i="2"/>
  <c r="E985" i="2"/>
  <c r="D985" i="2"/>
  <c r="C985" i="2"/>
  <c r="E984" i="2"/>
  <c r="D984" i="2"/>
  <c r="C984" i="2"/>
  <c r="E983" i="2"/>
  <c r="D983" i="2"/>
  <c r="C983" i="2"/>
  <c r="E982" i="2"/>
  <c r="D982" i="2"/>
  <c r="C982" i="2"/>
  <c r="E981" i="2"/>
  <c r="D981" i="2"/>
  <c r="C981" i="2"/>
  <c r="E980" i="2"/>
  <c r="D980" i="2"/>
  <c r="C980" i="2"/>
  <c r="E979" i="2"/>
  <c r="D979" i="2"/>
  <c r="C979" i="2"/>
  <c r="E978" i="2"/>
  <c r="D978" i="2"/>
  <c r="C978" i="2"/>
  <c r="E977" i="2"/>
  <c r="D977" i="2"/>
  <c r="C977" i="2"/>
  <c r="E976" i="2"/>
  <c r="D976" i="2"/>
  <c r="C976" i="2"/>
  <c r="E975" i="2"/>
  <c r="D975" i="2"/>
  <c r="C975" i="2"/>
  <c r="E974" i="2"/>
  <c r="D974" i="2"/>
  <c r="C974" i="2"/>
  <c r="E973" i="2"/>
  <c r="D973" i="2"/>
  <c r="C973" i="2"/>
  <c r="E972" i="2"/>
  <c r="D972" i="2"/>
  <c r="C972" i="2"/>
  <c r="E971" i="2"/>
  <c r="D971" i="2"/>
  <c r="C971" i="2"/>
  <c r="E970" i="2"/>
  <c r="D970" i="2"/>
  <c r="C970" i="2"/>
  <c r="E969" i="2"/>
  <c r="D969" i="2"/>
  <c r="C969" i="2"/>
  <c r="E968" i="2"/>
  <c r="D968" i="2"/>
  <c r="C968" i="2"/>
  <c r="E967" i="2"/>
  <c r="D967" i="2"/>
  <c r="C967" i="2"/>
  <c r="E966" i="2"/>
  <c r="D966" i="2"/>
  <c r="C966" i="2"/>
  <c r="E965" i="2"/>
  <c r="D965" i="2"/>
  <c r="C965" i="2"/>
  <c r="E964" i="2"/>
  <c r="D964" i="2"/>
  <c r="C964" i="2"/>
  <c r="E963" i="2"/>
  <c r="D963" i="2"/>
  <c r="C963" i="2"/>
  <c r="E962" i="2"/>
  <c r="D962" i="2"/>
  <c r="C962" i="2"/>
  <c r="E961" i="2"/>
  <c r="D961" i="2"/>
  <c r="C961" i="2"/>
  <c r="E960" i="2"/>
  <c r="D960" i="2"/>
  <c r="C960" i="2"/>
  <c r="E959" i="2"/>
  <c r="D959" i="2"/>
  <c r="C959" i="2"/>
  <c r="E958" i="2"/>
  <c r="D958" i="2"/>
  <c r="C958" i="2"/>
  <c r="E957" i="2"/>
  <c r="D957" i="2"/>
  <c r="C957" i="2"/>
  <c r="E956" i="2"/>
  <c r="D956" i="2"/>
  <c r="C956" i="2"/>
  <c r="E955" i="2"/>
  <c r="D955" i="2"/>
  <c r="C955" i="2"/>
  <c r="E954" i="2"/>
  <c r="D954" i="2"/>
  <c r="C954" i="2"/>
  <c r="E953" i="2"/>
  <c r="D953" i="2"/>
  <c r="C953" i="2"/>
  <c r="E952" i="2"/>
  <c r="D952" i="2"/>
  <c r="C952" i="2"/>
  <c r="E951" i="2"/>
  <c r="D951" i="2"/>
  <c r="C951" i="2"/>
  <c r="E950" i="2"/>
  <c r="D950" i="2"/>
  <c r="C950" i="2"/>
  <c r="E949" i="2"/>
  <c r="D949" i="2"/>
  <c r="C949" i="2"/>
  <c r="E948" i="2"/>
  <c r="D948" i="2"/>
  <c r="C948" i="2"/>
  <c r="E947" i="2"/>
  <c r="D947" i="2"/>
  <c r="C947" i="2"/>
  <c r="E946" i="2"/>
  <c r="D946" i="2"/>
  <c r="C946" i="2"/>
  <c r="E945" i="2"/>
  <c r="D945" i="2"/>
  <c r="C945" i="2"/>
  <c r="E944" i="2"/>
  <c r="D944" i="2"/>
  <c r="C944" i="2"/>
  <c r="E943" i="2"/>
  <c r="D943" i="2"/>
  <c r="C943" i="2"/>
  <c r="E942" i="2"/>
  <c r="D942" i="2"/>
  <c r="C942" i="2"/>
  <c r="E941" i="2"/>
  <c r="D941" i="2"/>
  <c r="C941" i="2"/>
  <c r="E940" i="2"/>
  <c r="D940" i="2"/>
  <c r="C940" i="2"/>
  <c r="E939" i="2"/>
  <c r="D939" i="2"/>
  <c r="C939" i="2"/>
  <c r="E938" i="2"/>
  <c r="D938" i="2"/>
  <c r="C938" i="2"/>
  <c r="E937" i="2"/>
  <c r="D937" i="2"/>
  <c r="C937" i="2"/>
  <c r="E936" i="2"/>
  <c r="D936" i="2"/>
  <c r="C936" i="2"/>
  <c r="E935" i="2"/>
  <c r="D935" i="2"/>
  <c r="C935" i="2"/>
  <c r="E934" i="2"/>
  <c r="D934" i="2"/>
  <c r="C934" i="2"/>
  <c r="E933" i="2"/>
  <c r="D933" i="2"/>
  <c r="C933" i="2"/>
  <c r="E932" i="2"/>
  <c r="D932" i="2"/>
  <c r="C932" i="2"/>
  <c r="E931" i="2"/>
  <c r="D931" i="2"/>
  <c r="C931" i="2"/>
  <c r="E930" i="2"/>
  <c r="D930" i="2"/>
  <c r="C930" i="2"/>
  <c r="E929" i="2"/>
  <c r="D929" i="2"/>
  <c r="C929" i="2"/>
  <c r="E928" i="2"/>
  <c r="D928" i="2"/>
  <c r="C928" i="2"/>
  <c r="E927" i="2"/>
  <c r="D927" i="2"/>
  <c r="C927" i="2"/>
  <c r="E926" i="2"/>
  <c r="D926" i="2"/>
  <c r="C926" i="2"/>
  <c r="E925" i="2"/>
  <c r="D925" i="2"/>
  <c r="C925" i="2"/>
  <c r="E924" i="2"/>
  <c r="D924" i="2"/>
  <c r="C924" i="2"/>
  <c r="E923" i="2"/>
  <c r="D923" i="2"/>
  <c r="C923" i="2"/>
  <c r="E922" i="2"/>
  <c r="D922" i="2"/>
  <c r="C922" i="2"/>
  <c r="E921" i="2"/>
  <c r="D921" i="2"/>
  <c r="C921" i="2"/>
  <c r="E920" i="2"/>
  <c r="D920" i="2"/>
  <c r="C920" i="2"/>
  <c r="E919" i="2"/>
  <c r="D919" i="2"/>
  <c r="C919" i="2"/>
  <c r="E918" i="2"/>
  <c r="D918" i="2"/>
  <c r="C918" i="2"/>
  <c r="E917" i="2"/>
  <c r="D917" i="2"/>
  <c r="C917" i="2"/>
  <c r="E916" i="2"/>
  <c r="D916" i="2"/>
  <c r="C916" i="2"/>
  <c r="E915" i="2"/>
  <c r="D915" i="2"/>
  <c r="C915" i="2"/>
  <c r="E914" i="2"/>
  <c r="D914" i="2"/>
  <c r="C914" i="2"/>
  <c r="E913" i="2"/>
  <c r="D913" i="2"/>
  <c r="C913" i="2"/>
  <c r="E912" i="2"/>
  <c r="D912" i="2"/>
  <c r="C912" i="2"/>
  <c r="E911" i="2"/>
  <c r="D911" i="2"/>
  <c r="C911" i="2"/>
  <c r="E910" i="2"/>
  <c r="D910" i="2"/>
  <c r="C910" i="2"/>
  <c r="E909" i="2"/>
  <c r="D909" i="2"/>
  <c r="C909" i="2"/>
  <c r="E908" i="2"/>
  <c r="D908" i="2"/>
  <c r="C908" i="2"/>
  <c r="E907" i="2"/>
  <c r="D907" i="2"/>
  <c r="C907" i="2"/>
  <c r="E906" i="2"/>
  <c r="D906" i="2"/>
  <c r="C906" i="2"/>
  <c r="E905" i="2"/>
  <c r="D905" i="2"/>
  <c r="C905" i="2"/>
  <c r="E904" i="2"/>
  <c r="D904" i="2"/>
  <c r="C904" i="2"/>
  <c r="E903" i="2"/>
  <c r="D903" i="2"/>
  <c r="C903" i="2"/>
  <c r="E902" i="2"/>
  <c r="D902" i="2"/>
  <c r="C902" i="2"/>
  <c r="E901" i="2"/>
  <c r="D901" i="2"/>
  <c r="C901" i="2"/>
  <c r="E900" i="2"/>
  <c r="D900" i="2"/>
  <c r="C900" i="2"/>
  <c r="E899" i="2"/>
  <c r="D899" i="2"/>
  <c r="C899" i="2"/>
  <c r="E898" i="2"/>
  <c r="D898" i="2"/>
  <c r="C898" i="2"/>
  <c r="E897" i="2"/>
  <c r="D897" i="2"/>
  <c r="C897" i="2"/>
  <c r="E896" i="2"/>
  <c r="D896" i="2"/>
  <c r="C896" i="2"/>
  <c r="E895" i="2"/>
  <c r="D895" i="2"/>
  <c r="C895" i="2"/>
  <c r="E894" i="2"/>
  <c r="D894" i="2"/>
  <c r="C894" i="2"/>
  <c r="E893" i="2"/>
  <c r="D893" i="2"/>
  <c r="C893" i="2"/>
  <c r="E892" i="2"/>
  <c r="D892" i="2"/>
  <c r="C892" i="2"/>
  <c r="E891" i="2"/>
  <c r="D891" i="2"/>
  <c r="C891" i="2"/>
  <c r="E890" i="2"/>
  <c r="D890" i="2"/>
  <c r="C890" i="2"/>
  <c r="E889" i="2"/>
  <c r="D889" i="2"/>
  <c r="C889" i="2"/>
  <c r="E888" i="2"/>
  <c r="D888" i="2"/>
  <c r="C888" i="2"/>
  <c r="E887" i="2"/>
  <c r="D887" i="2"/>
  <c r="C887" i="2"/>
  <c r="E886" i="2"/>
  <c r="D886" i="2"/>
  <c r="C886" i="2"/>
  <c r="E885" i="2"/>
  <c r="D885" i="2"/>
  <c r="C885" i="2"/>
  <c r="E884" i="2"/>
  <c r="D884" i="2"/>
  <c r="C884" i="2"/>
  <c r="E883" i="2"/>
  <c r="D883" i="2"/>
  <c r="C883" i="2"/>
  <c r="E882" i="2"/>
  <c r="D882" i="2"/>
  <c r="C882" i="2"/>
  <c r="E881" i="2"/>
  <c r="D881" i="2"/>
  <c r="C881" i="2"/>
  <c r="E880" i="2"/>
  <c r="D880" i="2"/>
  <c r="C880" i="2"/>
  <c r="E879" i="2"/>
  <c r="D879" i="2"/>
  <c r="C879" i="2"/>
  <c r="E878" i="2"/>
  <c r="D878" i="2"/>
  <c r="C878" i="2"/>
  <c r="E877" i="2"/>
  <c r="D877" i="2"/>
  <c r="C877" i="2"/>
  <c r="E876" i="2"/>
  <c r="D876" i="2"/>
  <c r="C876" i="2"/>
  <c r="E875" i="2"/>
  <c r="D875" i="2"/>
  <c r="C875" i="2"/>
  <c r="E874" i="2"/>
  <c r="D874" i="2"/>
  <c r="C874" i="2"/>
  <c r="E873" i="2"/>
  <c r="D873" i="2"/>
  <c r="C873" i="2"/>
  <c r="E872" i="2"/>
  <c r="D872" i="2"/>
  <c r="C872" i="2"/>
  <c r="E871" i="2"/>
  <c r="D871" i="2"/>
  <c r="C871" i="2"/>
  <c r="E870" i="2"/>
  <c r="D870" i="2"/>
  <c r="C870" i="2"/>
  <c r="E869" i="2"/>
  <c r="D869" i="2"/>
  <c r="C869" i="2"/>
  <c r="E868" i="2"/>
  <c r="D868" i="2"/>
  <c r="C868" i="2"/>
  <c r="E867" i="2"/>
  <c r="D867" i="2"/>
  <c r="C867" i="2"/>
  <c r="E866" i="2"/>
  <c r="D866" i="2"/>
  <c r="C866" i="2"/>
  <c r="E865" i="2"/>
  <c r="D865" i="2"/>
  <c r="C865" i="2"/>
  <c r="E864" i="2"/>
  <c r="D864" i="2"/>
  <c r="C864" i="2"/>
  <c r="E863" i="2"/>
  <c r="D863" i="2"/>
  <c r="C863" i="2"/>
  <c r="E862" i="2"/>
  <c r="D862" i="2"/>
  <c r="C862" i="2"/>
  <c r="E861" i="2"/>
  <c r="D861" i="2"/>
  <c r="C861" i="2"/>
  <c r="E860" i="2"/>
  <c r="D860" i="2"/>
  <c r="C860" i="2"/>
  <c r="E859" i="2"/>
  <c r="D859" i="2"/>
  <c r="C859" i="2"/>
  <c r="E858" i="2"/>
  <c r="D858" i="2"/>
  <c r="C858" i="2"/>
  <c r="E857" i="2"/>
  <c r="D857" i="2"/>
  <c r="C857" i="2"/>
  <c r="E856" i="2"/>
  <c r="D856" i="2"/>
  <c r="C856" i="2"/>
  <c r="E855" i="2"/>
  <c r="D855" i="2"/>
  <c r="C855" i="2"/>
  <c r="E854" i="2"/>
  <c r="D854" i="2"/>
  <c r="C854" i="2"/>
  <c r="E853" i="2"/>
  <c r="D853" i="2"/>
  <c r="C853" i="2"/>
  <c r="E852" i="2"/>
  <c r="D852" i="2"/>
  <c r="C852" i="2"/>
  <c r="E851" i="2"/>
  <c r="D851" i="2"/>
  <c r="C851" i="2"/>
  <c r="E850" i="2"/>
  <c r="D850" i="2"/>
  <c r="C850" i="2"/>
  <c r="E849" i="2"/>
  <c r="D849" i="2"/>
  <c r="C849" i="2"/>
  <c r="E848" i="2"/>
  <c r="D848" i="2"/>
  <c r="C848" i="2"/>
  <c r="E847" i="2"/>
  <c r="D847" i="2"/>
  <c r="C847" i="2"/>
  <c r="E846" i="2"/>
  <c r="D846" i="2"/>
  <c r="C846" i="2"/>
  <c r="E845" i="2"/>
  <c r="D845" i="2"/>
  <c r="C845" i="2"/>
  <c r="E844" i="2"/>
  <c r="D844" i="2"/>
  <c r="C844" i="2"/>
  <c r="E843" i="2"/>
  <c r="D843" i="2"/>
  <c r="C843" i="2"/>
  <c r="E842" i="2"/>
  <c r="D842" i="2"/>
  <c r="C842" i="2"/>
  <c r="E841" i="2"/>
  <c r="D841" i="2"/>
  <c r="C841" i="2"/>
  <c r="E840" i="2"/>
  <c r="D840" i="2"/>
  <c r="C840" i="2"/>
  <c r="E839" i="2"/>
  <c r="D839" i="2"/>
  <c r="C839" i="2"/>
  <c r="E838" i="2"/>
  <c r="D838" i="2"/>
  <c r="C838" i="2"/>
  <c r="E837" i="2"/>
  <c r="D837" i="2"/>
  <c r="C837" i="2"/>
  <c r="E836" i="2"/>
  <c r="D836" i="2"/>
  <c r="C836" i="2"/>
  <c r="E835" i="2"/>
  <c r="D835" i="2"/>
  <c r="C835" i="2"/>
  <c r="E834" i="2"/>
  <c r="D834" i="2"/>
  <c r="C834" i="2"/>
  <c r="E833" i="2"/>
  <c r="D833" i="2"/>
  <c r="C833" i="2"/>
  <c r="E832" i="2"/>
  <c r="D832" i="2"/>
  <c r="C832" i="2"/>
  <c r="E831" i="2"/>
  <c r="D831" i="2"/>
  <c r="C831" i="2"/>
  <c r="E830" i="2"/>
  <c r="D830" i="2"/>
  <c r="C830" i="2"/>
  <c r="E829" i="2"/>
  <c r="D829" i="2"/>
  <c r="C829" i="2"/>
  <c r="E828" i="2"/>
  <c r="D828" i="2"/>
  <c r="C828" i="2"/>
  <c r="E827" i="2"/>
  <c r="D827" i="2"/>
  <c r="C827" i="2"/>
  <c r="E826" i="2"/>
  <c r="D826" i="2"/>
  <c r="C826" i="2"/>
  <c r="E825" i="2"/>
  <c r="D825" i="2"/>
  <c r="C825" i="2"/>
  <c r="E824" i="2"/>
  <c r="D824" i="2"/>
  <c r="C824" i="2"/>
  <c r="E823" i="2"/>
  <c r="D823" i="2"/>
  <c r="C823" i="2"/>
  <c r="E822" i="2"/>
  <c r="D822" i="2"/>
  <c r="C822" i="2"/>
  <c r="E821" i="2"/>
  <c r="D821" i="2"/>
  <c r="C821" i="2"/>
  <c r="E820" i="2"/>
  <c r="D820" i="2"/>
  <c r="C820" i="2"/>
  <c r="E819" i="2"/>
  <c r="D819" i="2"/>
  <c r="C819" i="2"/>
  <c r="E818" i="2"/>
  <c r="D818" i="2"/>
  <c r="C818" i="2"/>
  <c r="E817" i="2"/>
  <c r="D817" i="2"/>
  <c r="C817" i="2"/>
  <c r="E816" i="2"/>
  <c r="D816" i="2"/>
  <c r="C816" i="2"/>
  <c r="E815" i="2"/>
  <c r="D815" i="2"/>
  <c r="C815" i="2"/>
  <c r="E814" i="2"/>
  <c r="D814" i="2"/>
  <c r="C814" i="2"/>
  <c r="E813" i="2"/>
  <c r="D813" i="2"/>
  <c r="C813" i="2"/>
  <c r="E812" i="2"/>
  <c r="D812" i="2"/>
  <c r="C812" i="2"/>
  <c r="E811" i="2"/>
  <c r="D811" i="2"/>
  <c r="C811" i="2"/>
  <c r="E810" i="2"/>
  <c r="D810" i="2"/>
  <c r="C810" i="2"/>
  <c r="E809" i="2"/>
  <c r="D809" i="2"/>
  <c r="C809" i="2"/>
  <c r="E808" i="2"/>
  <c r="D808" i="2"/>
  <c r="C808" i="2"/>
  <c r="E807" i="2"/>
  <c r="D807" i="2"/>
  <c r="C807" i="2"/>
  <c r="E806" i="2"/>
  <c r="D806" i="2"/>
  <c r="C806" i="2"/>
  <c r="E805" i="2"/>
  <c r="D805" i="2"/>
  <c r="C805" i="2"/>
  <c r="E804" i="2"/>
  <c r="D804" i="2"/>
  <c r="C804" i="2"/>
  <c r="E803" i="2"/>
  <c r="D803" i="2"/>
  <c r="C803" i="2"/>
  <c r="E802" i="2"/>
  <c r="D802" i="2"/>
  <c r="C802" i="2"/>
  <c r="E801" i="2"/>
  <c r="D801" i="2"/>
  <c r="C801" i="2"/>
  <c r="E800" i="2"/>
  <c r="D800" i="2"/>
  <c r="C800" i="2"/>
  <c r="E799" i="2"/>
  <c r="D799" i="2"/>
  <c r="C799" i="2"/>
  <c r="E798" i="2"/>
  <c r="D798" i="2"/>
  <c r="C798" i="2"/>
  <c r="E797" i="2"/>
  <c r="D797" i="2"/>
  <c r="C797" i="2"/>
  <c r="E796" i="2"/>
  <c r="D796" i="2"/>
  <c r="C796" i="2"/>
  <c r="E795" i="2"/>
  <c r="D795" i="2"/>
  <c r="C795" i="2"/>
  <c r="E794" i="2"/>
  <c r="D794" i="2"/>
  <c r="C794" i="2"/>
  <c r="E793" i="2"/>
  <c r="D793" i="2"/>
  <c r="C793" i="2"/>
  <c r="E792" i="2"/>
  <c r="D792" i="2"/>
  <c r="C792" i="2"/>
  <c r="E791" i="2"/>
  <c r="D791" i="2"/>
  <c r="C791" i="2"/>
  <c r="E790" i="2"/>
  <c r="D790" i="2"/>
  <c r="C790" i="2"/>
  <c r="E789" i="2"/>
  <c r="D789" i="2"/>
  <c r="C789" i="2"/>
  <c r="E788" i="2"/>
  <c r="D788" i="2"/>
  <c r="C788" i="2"/>
  <c r="E787" i="2"/>
  <c r="D787" i="2"/>
  <c r="C787" i="2"/>
  <c r="E786" i="2"/>
  <c r="D786" i="2"/>
  <c r="C786" i="2"/>
  <c r="E785" i="2"/>
  <c r="D785" i="2"/>
  <c r="C785" i="2"/>
  <c r="E784" i="2"/>
  <c r="D784" i="2"/>
  <c r="C784" i="2"/>
  <c r="E783" i="2"/>
  <c r="D783" i="2"/>
  <c r="C783" i="2"/>
  <c r="E782" i="2"/>
  <c r="D782" i="2"/>
  <c r="C782" i="2"/>
  <c r="E781" i="2"/>
  <c r="D781" i="2"/>
  <c r="C781" i="2"/>
  <c r="E780" i="2"/>
  <c r="D780" i="2"/>
  <c r="C780" i="2"/>
  <c r="E779" i="2"/>
  <c r="D779" i="2"/>
  <c r="C779" i="2"/>
  <c r="E778" i="2"/>
  <c r="D778" i="2"/>
  <c r="C778" i="2"/>
  <c r="E777" i="2"/>
  <c r="D777" i="2"/>
  <c r="C777" i="2"/>
  <c r="E776" i="2"/>
  <c r="D776" i="2"/>
  <c r="C776" i="2"/>
  <c r="E775" i="2"/>
  <c r="D775" i="2"/>
  <c r="C775" i="2"/>
  <c r="E774" i="2"/>
  <c r="D774" i="2"/>
  <c r="C774" i="2"/>
  <c r="E773" i="2"/>
  <c r="D773" i="2"/>
  <c r="C773" i="2"/>
  <c r="E772" i="2"/>
  <c r="D772" i="2"/>
  <c r="C772" i="2"/>
  <c r="E771" i="2"/>
  <c r="D771" i="2"/>
  <c r="C771" i="2"/>
  <c r="E770" i="2"/>
  <c r="D770" i="2"/>
  <c r="C770" i="2"/>
  <c r="E769" i="2"/>
  <c r="D769" i="2"/>
  <c r="C769" i="2"/>
  <c r="E768" i="2"/>
  <c r="D768" i="2"/>
  <c r="C768" i="2"/>
  <c r="E767" i="2"/>
  <c r="D767" i="2"/>
  <c r="C767" i="2"/>
  <c r="E766" i="2"/>
  <c r="D766" i="2"/>
  <c r="C766" i="2"/>
  <c r="E765" i="2"/>
  <c r="D765" i="2"/>
  <c r="C765" i="2"/>
  <c r="E764" i="2"/>
  <c r="D764" i="2"/>
  <c r="C764" i="2"/>
  <c r="E763" i="2"/>
  <c r="D763" i="2"/>
  <c r="C763" i="2"/>
  <c r="E762" i="2"/>
  <c r="D762" i="2"/>
  <c r="C762" i="2"/>
  <c r="E761" i="2"/>
  <c r="D761" i="2"/>
  <c r="C761" i="2"/>
  <c r="E760" i="2"/>
  <c r="D760" i="2"/>
  <c r="C760" i="2"/>
  <c r="E759" i="2"/>
  <c r="D759" i="2"/>
  <c r="C759" i="2"/>
  <c r="E758" i="2"/>
  <c r="D758" i="2"/>
  <c r="C758" i="2"/>
  <c r="E757" i="2"/>
  <c r="D757" i="2"/>
  <c r="C757" i="2"/>
  <c r="E756" i="2"/>
  <c r="D756" i="2"/>
  <c r="C756" i="2"/>
  <c r="E755" i="2"/>
  <c r="D755" i="2"/>
  <c r="C755" i="2"/>
  <c r="E754" i="2"/>
  <c r="D754" i="2"/>
  <c r="C754" i="2"/>
  <c r="E753" i="2"/>
  <c r="D753" i="2"/>
  <c r="C753" i="2"/>
  <c r="E752" i="2"/>
  <c r="D752" i="2"/>
  <c r="C752" i="2"/>
  <c r="E751" i="2"/>
  <c r="D751" i="2"/>
  <c r="C751" i="2"/>
  <c r="E750" i="2"/>
  <c r="D750" i="2"/>
  <c r="C750" i="2"/>
  <c r="E749" i="2"/>
  <c r="D749" i="2"/>
  <c r="C749" i="2"/>
  <c r="E748" i="2"/>
  <c r="D748" i="2"/>
  <c r="C748" i="2"/>
  <c r="E747" i="2"/>
  <c r="D747" i="2"/>
  <c r="C747" i="2"/>
  <c r="E746" i="2"/>
  <c r="D746" i="2"/>
  <c r="C746" i="2"/>
  <c r="E745" i="2"/>
  <c r="D745" i="2"/>
  <c r="C745" i="2"/>
  <c r="E744" i="2"/>
  <c r="D744" i="2"/>
  <c r="C744" i="2"/>
  <c r="E743" i="2"/>
  <c r="D743" i="2"/>
  <c r="C743" i="2"/>
  <c r="E742" i="2"/>
  <c r="D742" i="2"/>
  <c r="C742" i="2"/>
  <c r="E741" i="2"/>
  <c r="D741" i="2"/>
  <c r="C741" i="2"/>
  <c r="E740" i="2"/>
  <c r="D740" i="2"/>
  <c r="C740" i="2"/>
  <c r="E739" i="2"/>
  <c r="D739" i="2"/>
  <c r="C739" i="2"/>
  <c r="E738" i="2"/>
  <c r="D738" i="2"/>
  <c r="C738" i="2"/>
  <c r="E737" i="2"/>
  <c r="D737" i="2"/>
  <c r="C737" i="2"/>
  <c r="E736" i="2"/>
  <c r="D736" i="2"/>
  <c r="C736" i="2"/>
  <c r="E735" i="2"/>
  <c r="D735" i="2"/>
  <c r="C735" i="2"/>
  <c r="E734" i="2"/>
  <c r="D734" i="2"/>
  <c r="C734" i="2"/>
  <c r="E733" i="2"/>
  <c r="D733" i="2"/>
  <c r="C733" i="2"/>
  <c r="E732" i="2"/>
  <c r="D732" i="2"/>
  <c r="C732" i="2"/>
  <c r="E731" i="2"/>
  <c r="D731" i="2"/>
  <c r="C731" i="2"/>
  <c r="E730" i="2"/>
  <c r="D730" i="2"/>
  <c r="C730" i="2"/>
  <c r="E729" i="2"/>
  <c r="D729" i="2"/>
  <c r="C729" i="2"/>
  <c r="E728" i="2"/>
  <c r="D728" i="2"/>
  <c r="C728" i="2"/>
  <c r="E727" i="2"/>
  <c r="D727" i="2"/>
  <c r="C727" i="2"/>
  <c r="E726" i="2"/>
  <c r="D726" i="2"/>
  <c r="C726" i="2"/>
  <c r="E725" i="2"/>
  <c r="D725" i="2"/>
  <c r="C725" i="2"/>
  <c r="E724" i="2"/>
  <c r="D724" i="2"/>
  <c r="C724" i="2"/>
  <c r="E723" i="2"/>
  <c r="D723" i="2"/>
  <c r="C723" i="2"/>
  <c r="E722" i="2"/>
  <c r="D722" i="2"/>
  <c r="C722" i="2"/>
  <c r="E721" i="2"/>
  <c r="D721" i="2"/>
  <c r="C721" i="2"/>
  <c r="E720" i="2"/>
  <c r="D720" i="2"/>
  <c r="C720" i="2"/>
  <c r="E719" i="2"/>
  <c r="D719" i="2"/>
  <c r="C719" i="2"/>
  <c r="E718" i="2"/>
  <c r="D718" i="2"/>
  <c r="C718" i="2"/>
  <c r="E717" i="2"/>
  <c r="D717" i="2"/>
  <c r="C717" i="2"/>
  <c r="E716" i="2"/>
  <c r="D716" i="2"/>
  <c r="C716" i="2"/>
  <c r="E715" i="2"/>
  <c r="D715" i="2"/>
  <c r="C715" i="2"/>
  <c r="E714" i="2"/>
  <c r="D714" i="2"/>
  <c r="C714" i="2"/>
  <c r="E713" i="2"/>
  <c r="D713" i="2"/>
  <c r="C713" i="2"/>
  <c r="E712" i="2"/>
  <c r="D712" i="2"/>
  <c r="C712" i="2"/>
  <c r="E711" i="2"/>
  <c r="D711" i="2"/>
  <c r="C711" i="2"/>
  <c r="E710" i="2"/>
  <c r="D710" i="2"/>
  <c r="C710" i="2"/>
  <c r="E709" i="2"/>
  <c r="D709" i="2"/>
  <c r="C709" i="2"/>
  <c r="E708" i="2"/>
  <c r="D708" i="2"/>
  <c r="C708" i="2"/>
  <c r="E707" i="2"/>
  <c r="D707" i="2"/>
  <c r="C707" i="2"/>
  <c r="E706" i="2"/>
  <c r="D706" i="2"/>
  <c r="C706" i="2"/>
  <c r="E705" i="2"/>
  <c r="D705" i="2"/>
  <c r="C705" i="2"/>
  <c r="E704" i="2"/>
  <c r="D704" i="2"/>
  <c r="C704" i="2"/>
  <c r="E703" i="2"/>
  <c r="D703" i="2"/>
  <c r="C703" i="2"/>
  <c r="E702" i="2"/>
  <c r="D702" i="2"/>
  <c r="C702" i="2"/>
  <c r="E701" i="2"/>
  <c r="D701" i="2"/>
  <c r="C701" i="2"/>
  <c r="E700" i="2"/>
  <c r="D700" i="2"/>
  <c r="C700" i="2"/>
  <c r="E699" i="2"/>
  <c r="D699" i="2"/>
  <c r="C699" i="2"/>
  <c r="E698" i="2"/>
  <c r="D698" i="2"/>
  <c r="C698" i="2"/>
  <c r="E697" i="2"/>
  <c r="D697" i="2"/>
  <c r="C697" i="2"/>
  <c r="E696" i="2"/>
  <c r="D696" i="2"/>
  <c r="C696" i="2"/>
  <c r="E695" i="2"/>
  <c r="D695" i="2"/>
  <c r="C695" i="2"/>
  <c r="E694" i="2"/>
  <c r="D694" i="2"/>
  <c r="C694" i="2"/>
  <c r="E693" i="2"/>
  <c r="D693" i="2"/>
  <c r="C693" i="2"/>
  <c r="E692" i="2"/>
  <c r="D692" i="2"/>
  <c r="C692" i="2"/>
  <c r="E691" i="2"/>
  <c r="D691" i="2"/>
  <c r="C691" i="2"/>
  <c r="E690" i="2"/>
  <c r="D690" i="2"/>
  <c r="C690" i="2"/>
  <c r="E689" i="2"/>
  <c r="D689" i="2"/>
  <c r="C689" i="2"/>
  <c r="E688" i="2"/>
  <c r="D688" i="2"/>
  <c r="C688" i="2"/>
  <c r="E687" i="2"/>
  <c r="D687" i="2"/>
  <c r="C687" i="2"/>
  <c r="E686" i="2"/>
  <c r="D686" i="2"/>
  <c r="C686" i="2"/>
  <c r="E685" i="2"/>
  <c r="D685" i="2"/>
  <c r="C685" i="2"/>
  <c r="E684" i="2"/>
  <c r="D684" i="2"/>
  <c r="C684" i="2"/>
  <c r="E683" i="2"/>
  <c r="D683" i="2"/>
  <c r="C683" i="2"/>
  <c r="E682" i="2"/>
  <c r="D682" i="2"/>
  <c r="C682" i="2"/>
  <c r="E681" i="2"/>
  <c r="D681" i="2"/>
  <c r="C681" i="2"/>
  <c r="E680" i="2"/>
  <c r="D680" i="2"/>
  <c r="C680" i="2"/>
  <c r="E679" i="2"/>
  <c r="D679" i="2"/>
  <c r="C679" i="2"/>
  <c r="E678" i="2"/>
  <c r="D678" i="2"/>
  <c r="C678" i="2"/>
  <c r="E677" i="2"/>
  <c r="D677" i="2"/>
  <c r="C677" i="2"/>
  <c r="E676" i="2"/>
  <c r="D676" i="2"/>
  <c r="C676" i="2"/>
  <c r="E675" i="2"/>
  <c r="D675" i="2"/>
  <c r="C675" i="2"/>
  <c r="E674" i="2"/>
  <c r="D674" i="2"/>
  <c r="C674" i="2"/>
  <c r="E673" i="2"/>
  <c r="D673" i="2"/>
  <c r="C673" i="2"/>
  <c r="E672" i="2"/>
  <c r="D672" i="2"/>
  <c r="C672" i="2"/>
  <c r="E671" i="2"/>
  <c r="D671" i="2"/>
  <c r="C671" i="2"/>
  <c r="E670" i="2"/>
  <c r="D670" i="2"/>
  <c r="C670" i="2"/>
  <c r="E669" i="2"/>
  <c r="D669" i="2"/>
  <c r="C669" i="2"/>
  <c r="E668" i="2"/>
  <c r="D668" i="2"/>
  <c r="C668" i="2"/>
  <c r="E667" i="2"/>
  <c r="D667" i="2"/>
  <c r="C667" i="2"/>
  <c r="E666" i="2"/>
  <c r="D666" i="2"/>
  <c r="C666" i="2"/>
  <c r="E665" i="2"/>
  <c r="D665" i="2"/>
  <c r="C665" i="2"/>
  <c r="E664" i="2"/>
  <c r="D664" i="2"/>
  <c r="C664" i="2"/>
  <c r="E663" i="2"/>
  <c r="D663" i="2"/>
  <c r="C663" i="2"/>
  <c r="E662" i="2"/>
  <c r="D662" i="2"/>
  <c r="C662" i="2"/>
  <c r="E661" i="2"/>
  <c r="D661" i="2"/>
  <c r="C661" i="2"/>
  <c r="E660" i="2"/>
  <c r="D660" i="2"/>
  <c r="C660" i="2"/>
  <c r="E659" i="2"/>
  <c r="D659" i="2"/>
  <c r="C659" i="2"/>
  <c r="E658" i="2"/>
  <c r="D658" i="2"/>
  <c r="C658" i="2"/>
  <c r="E657" i="2"/>
  <c r="D657" i="2"/>
  <c r="C657" i="2"/>
  <c r="E656" i="2"/>
  <c r="D656" i="2"/>
  <c r="C656" i="2"/>
  <c r="E655" i="2"/>
  <c r="D655" i="2"/>
  <c r="C655" i="2"/>
  <c r="E654" i="2"/>
  <c r="D654" i="2"/>
  <c r="C654" i="2"/>
  <c r="E653" i="2"/>
  <c r="D653" i="2"/>
  <c r="C653" i="2"/>
  <c r="E652" i="2"/>
  <c r="D652" i="2"/>
  <c r="C652" i="2"/>
  <c r="E651" i="2"/>
  <c r="D651" i="2"/>
  <c r="C651" i="2"/>
  <c r="E650" i="2"/>
  <c r="D650" i="2"/>
  <c r="C650" i="2"/>
  <c r="E649" i="2"/>
  <c r="D649" i="2"/>
  <c r="C649" i="2"/>
  <c r="E648" i="2"/>
  <c r="D648" i="2"/>
  <c r="C648" i="2"/>
  <c r="E647" i="2"/>
  <c r="D647" i="2"/>
  <c r="C647" i="2"/>
  <c r="E646" i="2"/>
  <c r="D646" i="2"/>
  <c r="C646" i="2"/>
  <c r="E645" i="2"/>
  <c r="D645" i="2"/>
  <c r="C645" i="2"/>
  <c r="E644" i="2"/>
  <c r="D644" i="2"/>
  <c r="C644" i="2"/>
  <c r="E643" i="2"/>
  <c r="D643" i="2"/>
  <c r="C643" i="2"/>
  <c r="E642" i="2"/>
  <c r="D642" i="2"/>
  <c r="C642" i="2"/>
  <c r="E641" i="2"/>
  <c r="D641" i="2"/>
  <c r="C641" i="2"/>
  <c r="E640" i="2"/>
  <c r="D640" i="2"/>
  <c r="C640" i="2"/>
  <c r="E639" i="2"/>
  <c r="D639" i="2"/>
  <c r="C639" i="2"/>
  <c r="E638" i="2"/>
  <c r="D638" i="2"/>
  <c r="C638" i="2"/>
  <c r="E637" i="2"/>
  <c r="D637" i="2"/>
  <c r="C637" i="2"/>
  <c r="E636" i="2"/>
  <c r="D636" i="2"/>
  <c r="C636" i="2"/>
  <c r="E635" i="2"/>
  <c r="D635" i="2"/>
  <c r="C635" i="2"/>
  <c r="E634" i="2"/>
  <c r="D634" i="2"/>
  <c r="C634" i="2"/>
  <c r="E633" i="2"/>
  <c r="D633" i="2"/>
  <c r="C633" i="2"/>
  <c r="E632" i="2"/>
  <c r="D632" i="2"/>
  <c r="C632" i="2"/>
  <c r="E631" i="2"/>
  <c r="D631" i="2"/>
  <c r="C631" i="2"/>
  <c r="E630" i="2"/>
  <c r="D630" i="2"/>
  <c r="C630" i="2"/>
  <c r="E629" i="2"/>
  <c r="D629" i="2"/>
  <c r="C629" i="2"/>
  <c r="E628" i="2"/>
  <c r="D628" i="2"/>
  <c r="C628" i="2"/>
  <c r="E627" i="2"/>
  <c r="D627" i="2"/>
  <c r="C627" i="2"/>
  <c r="E626" i="2"/>
  <c r="D626" i="2"/>
  <c r="C626" i="2"/>
  <c r="E625" i="2"/>
  <c r="D625" i="2"/>
  <c r="C625" i="2"/>
  <c r="E624" i="2"/>
  <c r="D624" i="2"/>
  <c r="C624" i="2"/>
  <c r="E623" i="2"/>
  <c r="D623" i="2"/>
  <c r="C623" i="2"/>
  <c r="E622" i="2"/>
  <c r="D622" i="2"/>
  <c r="C622" i="2"/>
  <c r="E621" i="2"/>
  <c r="D621" i="2"/>
  <c r="C621" i="2"/>
  <c r="E620" i="2"/>
  <c r="D620" i="2"/>
  <c r="C620" i="2"/>
  <c r="E619" i="2"/>
  <c r="D619" i="2"/>
  <c r="C619" i="2"/>
  <c r="E618" i="2"/>
  <c r="D618" i="2"/>
  <c r="C618" i="2"/>
  <c r="E617" i="2"/>
  <c r="D617" i="2"/>
  <c r="C617" i="2"/>
  <c r="E616" i="2"/>
  <c r="D616" i="2"/>
  <c r="C616" i="2"/>
  <c r="E615" i="2"/>
  <c r="D615" i="2"/>
  <c r="C615" i="2"/>
  <c r="E614" i="2"/>
  <c r="D614" i="2"/>
  <c r="C614" i="2"/>
  <c r="E613" i="2"/>
  <c r="D613" i="2"/>
  <c r="C613" i="2"/>
  <c r="E612" i="2"/>
  <c r="D612" i="2"/>
  <c r="C612" i="2"/>
  <c r="E611" i="2"/>
  <c r="D611" i="2"/>
  <c r="C611" i="2"/>
  <c r="E610" i="2"/>
  <c r="D610" i="2"/>
  <c r="C610" i="2"/>
  <c r="E609" i="2"/>
  <c r="D609" i="2"/>
  <c r="C609" i="2"/>
  <c r="E608" i="2"/>
  <c r="D608" i="2"/>
  <c r="C608" i="2"/>
  <c r="E607" i="2"/>
  <c r="D607" i="2"/>
  <c r="C607" i="2"/>
  <c r="E606" i="2"/>
  <c r="D606" i="2"/>
  <c r="C606" i="2"/>
  <c r="E605" i="2"/>
  <c r="D605" i="2"/>
  <c r="C605" i="2"/>
  <c r="E604" i="2"/>
  <c r="D604" i="2"/>
  <c r="C604" i="2"/>
  <c r="E603" i="2"/>
  <c r="D603" i="2"/>
  <c r="C603" i="2"/>
  <c r="E602" i="2"/>
  <c r="D602" i="2"/>
  <c r="C602" i="2"/>
  <c r="E601" i="2"/>
  <c r="D601" i="2"/>
  <c r="C601" i="2"/>
  <c r="E600" i="2"/>
  <c r="D600" i="2"/>
  <c r="C600" i="2"/>
  <c r="E599" i="2"/>
  <c r="D599" i="2"/>
  <c r="C599" i="2"/>
  <c r="E598" i="2"/>
  <c r="D598" i="2"/>
  <c r="C598" i="2"/>
  <c r="E597" i="2"/>
  <c r="D597" i="2"/>
  <c r="C597" i="2"/>
  <c r="E596" i="2"/>
  <c r="D596" i="2"/>
  <c r="C596" i="2"/>
  <c r="E595" i="2"/>
  <c r="D595" i="2"/>
  <c r="C595" i="2"/>
  <c r="E594" i="2"/>
  <c r="D594" i="2"/>
  <c r="C594" i="2"/>
  <c r="E593" i="2"/>
  <c r="D593" i="2"/>
  <c r="C593" i="2"/>
  <c r="E592" i="2"/>
  <c r="D592" i="2"/>
  <c r="C592" i="2"/>
  <c r="E591" i="2"/>
  <c r="D591" i="2"/>
  <c r="C591" i="2"/>
  <c r="E590" i="2"/>
  <c r="D590" i="2"/>
  <c r="C590" i="2"/>
  <c r="E589" i="2"/>
  <c r="D589" i="2"/>
  <c r="C589" i="2"/>
  <c r="E588" i="2"/>
  <c r="D588" i="2"/>
  <c r="C588" i="2"/>
  <c r="E587" i="2"/>
  <c r="D587" i="2"/>
  <c r="C587" i="2"/>
  <c r="E586" i="2"/>
  <c r="D586" i="2"/>
  <c r="C586" i="2"/>
  <c r="E585" i="2"/>
  <c r="D585" i="2"/>
  <c r="C585" i="2"/>
  <c r="E584" i="2"/>
  <c r="D584" i="2"/>
  <c r="C584" i="2"/>
  <c r="E583" i="2"/>
  <c r="D583" i="2"/>
  <c r="C583" i="2"/>
  <c r="E582" i="2"/>
  <c r="D582" i="2"/>
  <c r="C582" i="2"/>
  <c r="E581" i="2"/>
  <c r="D581" i="2"/>
  <c r="C581" i="2"/>
  <c r="E580" i="2"/>
  <c r="D580" i="2"/>
  <c r="C580" i="2"/>
  <c r="E579" i="2"/>
  <c r="D579" i="2"/>
  <c r="C579" i="2"/>
  <c r="E578" i="2"/>
  <c r="D578" i="2"/>
  <c r="C578" i="2"/>
  <c r="E577" i="2"/>
  <c r="D577" i="2"/>
  <c r="C577" i="2"/>
  <c r="E576" i="2"/>
  <c r="D576" i="2"/>
  <c r="C576" i="2"/>
  <c r="E575" i="2"/>
  <c r="D575" i="2"/>
  <c r="C575" i="2"/>
  <c r="E574" i="2"/>
  <c r="D574" i="2"/>
  <c r="C574" i="2"/>
  <c r="E573" i="2"/>
  <c r="D573" i="2"/>
  <c r="C573" i="2"/>
  <c r="E572" i="2"/>
  <c r="D572" i="2"/>
  <c r="C572" i="2"/>
  <c r="E571" i="2"/>
  <c r="D571" i="2"/>
  <c r="C571" i="2"/>
  <c r="E570" i="2"/>
  <c r="D570" i="2"/>
  <c r="C570" i="2"/>
  <c r="E569" i="2"/>
  <c r="D569" i="2"/>
  <c r="C569" i="2"/>
  <c r="E568" i="2"/>
  <c r="D568" i="2"/>
  <c r="C568" i="2"/>
  <c r="E567" i="2"/>
  <c r="D567" i="2"/>
  <c r="C567" i="2"/>
  <c r="E566" i="2"/>
  <c r="D566" i="2"/>
  <c r="C566" i="2"/>
  <c r="E565" i="2"/>
  <c r="D565" i="2"/>
  <c r="C565" i="2"/>
  <c r="E564" i="2"/>
  <c r="D564" i="2"/>
  <c r="C564" i="2"/>
  <c r="E563" i="2"/>
  <c r="D563" i="2"/>
  <c r="C563" i="2"/>
  <c r="E562" i="2"/>
  <c r="D562" i="2"/>
  <c r="C562" i="2"/>
  <c r="E561" i="2"/>
  <c r="D561" i="2"/>
  <c r="C561" i="2"/>
  <c r="E560" i="2"/>
  <c r="D560" i="2"/>
  <c r="C560" i="2"/>
  <c r="E559" i="2"/>
  <c r="D559" i="2"/>
  <c r="C559" i="2"/>
  <c r="E558" i="2"/>
  <c r="D558" i="2"/>
  <c r="C558" i="2"/>
  <c r="E557" i="2"/>
  <c r="D557" i="2"/>
  <c r="C557" i="2"/>
  <c r="E556" i="2"/>
  <c r="D556" i="2"/>
  <c r="C556" i="2"/>
  <c r="E555" i="2"/>
  <c r="D555" i="2"/>
  <c r="C555" i="2"/>
  <c r="E554" i="2"/>
  <c r="D554" i="2"/>
  <c r="C554" i="2"/>
  <c r="E553" i="2"/>
  <c r="D553" i="2"/>
  <c r="C553" i="2"/>
  <c r="E552" i="2"/>
  <c r="D552" i="2"/>
  <c r="C552" i="2"/>
  <c r="E551" i="2"/>
  <c r="D551" i="2"/>
  <c r="C551" i="2"/>
  <c r="E550" i="2"/>
  <c r="D550" i="2"/>
  <c r="C550" i="2"/>
  <c r="E549" i="2"/>
  <c r="D549" i="2"/>
  <c r="C549" i="2"/>
  <c r="E548" i="2"/>
  <c r="D548" i="2"/>
  <c r="C548" i="2"/>
  <c r="E547" i="2"/>
  <c r="D547" i="2"/>
  <c r="C547" i="2"/>
  <c r="E546" i="2"/>
  <c r="D546" i="2"/>
  <c r="C546" i="2"/>
  <c r="E545" i="2"/>
  <c r="D545" i="2"/>
  <c r="C545" i="2"/>
  <c r="E544" i="2"/>
  <c r="D544" i="2"/>
  <c r="C544" i="2"/>
  <c r="E543" i="2"/>
  <c r="D543" i="2"/>
  <c r="C543" i="2"/>
  <c r="E542" i="2"/>
  <c r="D542" i="2"/>
  <c r="C542" i="2"/>
  <c r="E541" i="2"/>
  <c r="D541" i="2"/>
  <c r="C541" i="2"/>
  <c r="E540" i="2"/>
  <c r="D540" i="2"/>
  <c r="C540" i="2"/>
  <c r="E539" i="2"/>
  <c r="D539" i="2"/>
  <c r="C539" i="2"/>
  <c r="E538" i="2"/>
  <c r="D538" i="2"/>
  <c r="C538" i="2"/>
  <c r="E537" i="2"/>
  <c r="D537" i="2"/>
  <c r="C537" i="2"/>
  <c r="E536" i="2"/>
  <c r="D536" i="2"/>
  <c r="C536" i="2"/>
  <c r="E535" i="2"/>
  <c r="D535" i="2"/>
  <c r="C535" i="2"/>
  <c r="E534" i="2"/>
  <c r="D534" i="2"/>
  <c r="C534" i="2"/>
  <c r="E533" i="2"/>
  <c r="D533" i="2"/>
  <c r="C533" i="2"/>
  <c r="E532" i="2"/>
  <c r="D532" i="2"/>
  <c r="C532" i="2"/>
  <c r="E531" i="2"/>
  <c r="D531" i="2"/>
  <c r="C531" i="2"/>
  <c r="E530" i="2"/>
  <c r="D530" i="2"/>
  <c r="C530" i="2"/>
  <c r="E529" i="2"/>
  <c r="D529" i="2"/>
  <c r="C529" i="2"/>
  <c r="E528" i="2"/>
  <c r="D528" i="2"/>
  <c r="C528" i="2"/>
  <c r="E527" i="2"/>
  <c r="D527" i="2"/>
  <c r="C527" i="2"/>
  <c r="E526" i="2"/>
  <c r="D526" i="2"/>
  <c r="C526" i="2"/>
  <c r="E525" i="2"/>
  <c r="D525" i="2"/>
  <c r="C525" i="2"/>
  <c r="E524" i="2"/>
  <c r="D524" i="2"/>
  <c r="C524" i="2"/>
  <c r="E523" i="2"/>
  <c r="D523" i="2"/>
  <c r="C523" i="2"/>
  <c r="E522" i="2"/>
  <c r="D522" i="2"/>
  <c r="C522" i="2"/>
  <c r="E521" i="2"/>
  <c r="D521" i="2"/>
  <c r="C521" i="2"/>
  <c r="E520" i="2"/>
  <c r="D520" i="2"/>
  <c r="C520" i="2"/>
  <c r="E519" i="2"/>
  <c r="D519" i="2"/>
  <c r="C519" i="2"/>
  <c r="E518" i="2"/>
  <c r="D518" i="2"/>
  <c r="C518" i="2"/>
  <c r="E517" i="2"/>
  <c r="D517" i="2"/>
  <c r="C517" i="2"/>
  <c r="E516" i="2"/>
  <c r="D516" i="2"/>
  <c r="C516" i="2"/>
  <c r="E515" i="2"/>
  <c r="D515" i="2"/>
  <c r="C515" i="2"/>
  <c r="E514" i="2"/>
  <c r="D514" i="2"/>
  <c r="C514" i="2"/>
  <c r="E513" i="2"/>
  <c r="D513" i="2"/>
  <c r="C513" i="2"/>
  <c r="E512" i="2"/>
  <c r="D512" i="2"/>
  <c r="C512" i="2"/>
  <c r="E511" i="2"/>
  <c r="D511" i="2"/>
  <c r="C511" i="2"/>
  <c r="E510" i="2"/>
  <c r="D510" i="2"/>
  <c r="C510" i="2"/>
  <c r="E509" i="2"/>
  <c r="D509" i="2"/>
  <c r="C509" i="2"/>
  <c r="E508" i="2"/>
  <c r="D508" i="2"/>
  <c r="C508" i="2"/>
  <c r="E507" i="2"/>
  <c r="D507" i="2"/>
  <c r="C507" i="2"/>
  <c r="E506" i="2"/>
  <c r="D506" i="2"/>
  <c r="C506" i="2"/>
  <c r="E505" i="2"/>
  <c r="D505" i="2"/>
  <c r="C505" i="2"/>
  <c r="E504" i="2"/>
  <c r="D504" i="2"/>
  <c r="C504" i="2"/>
  <c r="E503" i="2"/>
  <c r="D503" i="2"/>
  <c r="C503" i="2"/>
  <c r="E502" i="2"/>
  <c r="D502" i="2"/>
  <c r="C502" i="2"/>
  <c r="E501" i="2"/>
  <c r="D501" i="2"/>
  <c r="C501" i="2"/>
  <c r="E500" i="2"/>
  <c r="D500" i="2"/>
  <c r="C500" i="2"/>
  <c r="E499" i="2"/>
  <c r="D499" i="2"/>
  <c r="C499" i="2"/>
  <c r="E498" i="2"/>
  <c r="D498" i="2"/>
  <c r="C498" i="2"/>
  <c r="E497" i="2"/>
  <c r="D497" i="2"/>
  <c r="C497" i="2"/>
  <c r="E496" i="2"/>
  <c r="D496" i="2"/>
  <c r="C496" i="2"/>
  <c r="E495" i="2"/>
  <c r="D495" i="2"/>
  <c r="C495" i="2"/>
  <c r="E494" i="2"/>
  <c r="D494" i="2"/>
  <c r="C494" i="2"/>
  <c r="E493" i="2"/>
  <c r="D493" i="2"/>
  <c r="C493" i="2"/>
  <c r="E492" i="2"/>
  <c r="D492" i="2"/>
  <c r="C492" i="2"/>
  <c r="E491" i="2"/>
  <c r="D491" i="2"/>
  <c r="C491" i="2"/>
  <c r="E490" i="2"/>
  <c r="D490" i="2"/>
  <c r="C490" i="2"/>
  <c r="E489" i="2"/>
  <c r="D489" i="2"/>
  <c r="C489" i="2"/>
  <c r="E488" i="2"/>
  <c r="D488" i="2"/>
  <c r="C488" i="2"/>
  <c r="E487" i="2"/>
  <c r="D487" i="2"/>
  <c r="C487" i="2"/>
  <c r="E486" i="2"/>
  <c r="D486" i="2"/>
  <c r="C486" i="2"/>
  <c r="E485" i="2"/>
  <c r="D485" i="2"/>
  <c r="C485" i="2"/>
  <c r="E484" i="2"/>
  <c r="D484" i="2"/>
  <c r="C484" i="2"/>
  <c r="E483" i="2"/>
  <c r="D483" i="2"/>
  <c r="C483" i="2"/>
  <c r="E482" i="2"/>
  <c r="D482" i="2"/>
  <c r="C482" i="2"/>
  <c r="E481" i="2"/>
  <c r="D481" i="2"/>
  <c r="C481" i="2"/>
  <c r="E480" i="2"/>
  <c r="D480" i="2"/>
  <c r="C480" i="2"/>
  <c r="E479" i="2"/>
  <c r="D479" i="2"/>
  <c r="C479" i="2"/>
  <c r="E478" i="2"/>
  <c r="D478" i="2"/>
  <c r="C478" i="2"/>
  <c r="E477" i="2"/>
  <c r="D477" i="2"/>
  <c r="C477" i="2"/>
  <c r="E476" i="2"/>
  <c r="D476" i="2"/>
  <c r="C476" i="2"/>
  <c r="E475" i="2"/>
  <c r="D475" i="2"/>
  <c r="C475" i="2"/>
  <c r="E474" i="2"/>
  <c r="D474" i="2"/>
  <c r="C474" i="2"/>
  <c r="E473" i="2"/>
  <c r="D473" i="2"/>
  <c r="C473" i="2"/>
  <c r="E472" i="2"/>
  <c r="D472" i="2"/>
  <c r="C472" i="2"/>
  <c r="E471" i="2"/>
  <c r="D471" i="2"/>
  <c r="C471" i="2"/>
  <c r="E470" i="2"/>
  <c r="D470" i="2"/>
  <c r="C470" i="2"/>
  <c r="E469" i="2"/>
  <c r="D469" i="2"/>
  <c r="C469" i="2"/>
  <c r="E468" i="2"/>
  <c r="D468" i="2"/>
  <c r="C468" i="2"/>
  <c r="E467" i="2"/>
  <c r="D467" i="2"/>
  <c r="C467" i="2"/>
  <c r="E466" i="2"/>
  <c r="D466" i="2"/>
  <c r="C466" i="2"/>
  <c r="E465" i="2"/>
  <c r="D465" i="2"/>
  <c r="C465" i="2"/>
  <c r="E464" i="2"/>
  <c r="D464" i="2"/>
  <c r="C464" i="2"/>
  <c r="E463" i="2"/>
  <c r="D463" i="2"/>
  <c r="C463" i="2"/>
  <c r="E462" i="2"/>
  <c r="D462" i="2"/>
  <c r="C462" i="2"/>
  <c r="E461" i="2"/>
  <c r="D461" i="2"/>
  <c r="C461" i="2"/>
  <c r="E460" i="2"/>
  <c r="D460" i="2"/>
  <c r="C460" i="2"/>
  <c r="E459" i="2"/>
  <c r="D459" i="2"/>
  <c r="C459" i="2"/>
  <c r="E458" i="2"/>
  <c r="D458" i="2"/>
  <c r="C458" i="2"/>
  <c r="E457" i="2"/>
  <c r="D457" i="2"/>
  <c r="C457" i="2"/>
  <c r="E456" i="2"/>
  <c r="D456" i="2"/>
  <c r="C456" i="2"/>
  <c r="E455" i="2"/>
  <c r="D455" i="2"/>
  <c r="C455" i="2"/>
  <c r="E454" i="2"/>
  <c r="D454" i="2"/>
  <c r="C454" i="2"/>
  <c r="E453" i="2"/>
  <c r="D453" i="2"/>
  <c r="C453" i="2"/>
  <c r="E452" i="2"/>
  <c r="D452" i="2"/>
  <c r="C452" i="2"/>
  <c r="E451" i="2"/>
  <c r="D451" i="2"/>
  <c r="C451" i="2"/>
  <c r="E450" i="2"/>
  <c r="D450" i="2"/>
  <c r="C450" i="2"/>
  <c r="E449" i="2"/>
  <c r="D449" i="2"/>
  <c r="C449" i="2"/>
  <c r="E448" i="2"/>
  <c r="D448" i="2"/>
  <c r="C448" i="2"/>
  <c r="E447" i="2"/>
  <c r="D447" i="2"/>
  <c r="C447" i="2"/>
  <c r="E446" i="2"/>
  <c r="D446" i="2"/>
  <c r="C446" i="2"/>
  <c r="E445" i="2"/>
  <c r="D445" i="2"/>
  <c r="C445" i="2"/>
  <c r="E444" i="2"/>
  <c r="D444" i="2"/>
  <c r="C444" i="2"/>
  <c r="E443" i="2"/>
  <c r="D443" i="2"/>
  <c r="C443" i="2"/>
  <c r="E442" i="2"/>
  <c r="D442" i="2"/>
  <c r="C442" i="2"/>
  <c r="E441" i="2"/>
  <c r="D441" i="2"/>
  <c r="C441" i="2"/>
  <c r="E440" i="2"/>
  <c r="D440" i="2"/>
  <c r="C440" i="2"/>
  <c r="E439" i="2"/>
  <c r="D439" i="2"/>
  <c r="C439" i="2"/>
  <c r="E438" i="2"/>
  <c r="D438" i="2"/>
  <c r="C438" i="2"/>
  <c r="E437" i="2"/>
  <c r="D437" i="2"/>
  <c r="C437" i="2"/>
  <c r="E436" i="2"/>
  <c r="D436" i="2"/>
  <c r="C436" i="2"/>
  <c r="E435" i="2"/>
  <c r="D435" i="2"/>
  <c r="C435" i="2"/>
  <c r="E434" i="2"/>
  <c r="D434" i="2"/>
  <c r="C434" i="2"/>
  <c r="E433" i="2"/>
  <c r="D433" i="2"/>
  <c r="C433" i="2"/>
  <c r="E432" i="2"/>
  <c r="D432" i="2"/>
  <c r="C432" i="2"/>
  <c r="E431" i="2"/>
  <c r="D431" i="2"/>
  <c r="C431" i="2"/>
  <c r="E430" i="2"/>
  <c r="D430" i="2"/>
  <c r="C430" i="2"/>
  <c r="E429" i="2"/>
  <c r="D429" i="2"/>
  <c r="C429" i="2"/>
  <c r="E428" i="2"/>
  <c r="D428" i="2"/>
  <c r="C428" i="2"/>
  <c r="E427" i="2"/>
  <c r="D427" i="2"/>
  <c r="C427" i="2"/>
  <c r="E426" i="2"/>
  <c r="D426" i="2"/>
  <c r="C426" i="2"/>
  <c r="E425" i="2"/>
  <c r="D425" i="2"/>
  <c r="C425" i="2"/>
  <c r="E424" i="2"/>
  <c r="D424" i="2"/>
  <c r="C424" i="2"/>
  <c r="E423" i="2"/>
  <c r="D423" i="2"/>
  <c r="C423" i="2"/>
  <c r="E422" i="2"/>
  <c r="D422" i="2"/>
  <c r="C422" i="2"/>
  <c r="E421" i="2"/>
  <c r="D421" i="2"/>
  <c r="C421" i="2"/>
  <c r="E420" i="2"/>
  <c r="D420" i="2"/>
  <c r="C420" i="2"/>
  <c r="E419" i="2"/>
  <c r="D419" i="2"/>
  <c r="C419" i="2"/>
  <c r="E418" i="2"/>
  <c r="D418" i="2"/>
  <c r="C418" i="2"/>
  <c r="E417" i="2"/>
  <c r="D417" i="2"/>
  <c r="C417" i="2"/>
  <c r="E416" i="2"/>
  <c r="D416" i="2"/>
  <c r="C416" i="2"/>
  <c r="E415" i="2"/>
  <c r="D415" i="2"/>
  <c r="C415" i="2"/>
  <c r="E414" i="2"/>
  <c r="D414" i="2"/>
  <c r="C414" i="2"/>
  <c r="E413" i="2"/>
  <c r="D413" i="2"/>
  <c r="C413" i="2"/>
  <c r="E412" i="2"/>
  <c r="D412" i="2"/>
  <c r="C412" i="2"/>
  <c r="E411" i="2"/>
  <c r="D411" i="2"/>
  <c r="C411" i="2"/>
  <c r="E410" i="2"/>
  <c r="D410" i="2"/>
  <c r="C410" i="2"/>
  <c r="E409" i="2"/>
  <c r="D409" i="2"/>
  <c r="C409" i="2"/>
  <c r="E408" i="2"/>
  <c r="D408" i="2"/>
  <c r="C408" i="2"/>
  <c r="E407" i="2"/>
  <c r="D407" i="2"/>
  <c r="C407" i="2"/>
  <c r="E406" i="2"/>
  <c r="D406" i="2"/>
  <c r="C406" i="2"/>
  <c r="E405" i="2"/>
  <c r="D405" i="2"/>
  <c r="C405" i="2"/>
  <c r="E404" i="2"/>
  <c r="D404" i="2"/>
  <c r="C404" i="2"/>
  <c r="E403" i="2"/>
  <c r="D403" i="2"/>
  <c r="C403" i="2"/>
  <c r="E402" i="2"/>
  <c r="D402" i="2"/>
  <c r="C402" i="2"/>
  <c r="E401" i="2"/>
  <c r="D401" i="2"/>
  <c r="C401" i="2"/>
  <c r="E400" i="2"/>
  <c r="D400" i="2"/>
  <c r="C400" i="2"/>
  <c r="E399" i="2"/>
  <c r="D399" i="2"/>
  <c r="C399" i="2"/>
  <c r="E398" i="2"/>
  <c r="D398" i="2"/>
  <c r="C398" i="2"/>
  <c r="E397" i="2"/>
  <c r="D397" i="2"/>
  <c r="C397" i="2"/>
  <c r="E396" i="2"/>
  <c r="D396" i="2"/>
  <c r="C396" i="2"/>
  <c r="E395" i="2"/>
  <c r="D395" i="2"/>
  <c r="C395" i="2"/>
  <c r="E394" i="2"/>
  <c r="D394" i="2"/>
  <c r="C394" i="2"/>
  <c r="E393" i="2"/>
  <c r="D393" i="2"/>
  <c r="C393" i="2"/>
  <c r="E392" i="2"/>
  <c r="D392" i="2"/>
  <c r="C392" i="2"/>
  <c r="E391" i="2"/>
  <c r="D391" i="2"/>
  <c r="C391" i="2"/>
  <c r="E390" i="2"/>
  <c r="D390" i="2"/>
  <c r="C390" i="2"/>
  <c r="E389" i="2"/>
  <c r="D389" i="2"/>
  <c r="C389" i="2"/>
  <c r="E388" i="2"/>
  <c r="D388" i="2"/>
  <c r="C388" i="2"/>
  <c r="E387" i="2"/>
  <c r="D387" i="2"/>
  <c r="C387" i="2"/>
  <c r="E386" i="2"/>
  <c r="D386" i="2"/>
  <c r="C386" i="2"/>
  <c r="E385" i="2"/>
  <c r="D385" i="2"/>
  <c r="C385" i="2"/>
  <c r="E384" i="2"/>
  <c r="D384" i="2"/>
  <c r="C384" i="2"/>
  <c r="E383" i="2"/>
  <c r="D383" i="2"/>
  <c r="C383" i="2"/>
  <c r="E382" i="2"/>
  <c r="D382" i="2"/>
  <c r="C382" i="2"/>
  <c r="E381" i="2"/>
  <c r="D381" i="2"/>
  <c r="C381" i="2"/>
  <c r="E380" i="2"/>
  <c r="D380" i="2"/>
  <c r="C380" i="2"/>
  <c r="E379" i="2"/>
  <c r="D379" i="2"/>
  <c r="C379" i="2"/>
  <c r="E378" i="2"/>
  <c r="D378" i="2"/>
  <c r="C378" i="2"/>
  <c r="E377" i="2"/>
  <c r="D377" i="2"/>
  <c r="C377" i="2"/>
  <c r="E376" i="2"/>
  <c r="D376" i="2"/>
  <c r="C376" i="2"/>
  <c r="E375" i="2"/>
  <c r="D375" i="2"/>
  <c r="C375" i="2"/>
  <c r="E374" i="2"/>
  <c r="D374" i="2"/>
  <c r="C374" i="2"/>
  <c r="E373" i="2"/>
  <c r="D373" i="2"/>
  <c r="C373" i="2"/>
  <c r="E372" i="2"/>
  <c r="D372" i="2"/>
  <c r="C372" i="2"/>
  <c r="E371" i="2"/>
  <c r="D371" i="2"/>
  <c r="C371" i="2"/>
  <c r="E370" i="2"/>
  <c r="D370" i="2"/>
  <c r="C370" i="2"/>
  <c r="E369" i="2"/>
  <c r="D369" i="2"/>
  <c r="C369" i="2"/>
  <c r="E368" i="2"/>
  <c r="D368" i="2"/>
  <c r="C368" i="2"/>
  <c r="E367" i="2"/>
  <c r="D367" i="2"/>
  <c r="C367" i="2"/>
  <c r="E366" i="2"/>
  <c r="D366" i="2"/>
  <c r="C366" i="2"/>
  <c r="E365" i="2"/>
  <c r="D365" i="2"/>
  <c r="C365" i="2"/>
  <c r="E364" i="2"/>
  <c r="D364" i="2"/>
  <c r="C364" i="2"/>
  <c r="E363" i="2"/>
  <c r="D363" i="2"/>
  <c r="C363" i="2"/>
  <c r="E362" i="2"/>
  <c r="D362" i="2"/>
  <c r="C362" i="2"/>
  <c r="E361" i="2"/>
  <c r="D361" i="2"/>
  <c r="C361" i="2"/>
  <c r="E360" i="2"/>
  <c r="D360" i="2"/>
  <c r="C360" i="2"/>
  <c r="E359" i="2"/>
  <c r="D359" i="2"/>
  <c r="C359" i="2"/>
  <c r="E358" i="2"/>
  <c r="D358" i="2"/>
  <c r="C358" i="2"/>
  <c r="E357" i="2"/>
  <c r="D357" i="2"/>
  <c r="C357" i="2"/>
  <c r="E356" i="2"/>
  <c r="D356" i="2"/>
  <c r="C356" i="2"/>
  <c r="E355" i="2"/>
  <c r="D355" i="2"/>
  <c r="C355" i="2"/>
  <c r="E354" i="2"/>
  <c r="D354" i="2"/>
  <c r="C354" i="2"/>
  <c r="E353" i="2"/>
  <c r="D353" i="2"/>
  <c r="C353" i="2"/>
  <c r="E352" i="2"/>
  <c r="D352" i="2"/>
  <c r="C352" i="2"/>
  <c r="E351" i="2"/>
  <c r="D351" i="2"/>
  <c r="C351" i="2"/>
  <c r="E350" i="2"/>
  <c r="D350" i="2"/>
  <c r="C350" i="2"/>
  <c r="E349" i="2"/>
  <c r="D349" i="2"/>
  <c r="C349" i="2"/>
  <c r="E348" i="2"/>
  <c r="D348" i="2"/>
  <c r="C348" i="2"/>
  <c r="E347" i="2"/>
  <c r="D347" i="2"/>
  <c r="C347" i="2"/>
  <c r="E346" i="2"/>
  <c r="D346" i="2"/>
  <c r="C346" i="2"/>
  <c r="E345" i="2"/>
  <c r="D345" i="2"/>
  <c r="C345" i="2"/>
  <c r="E344" i="2"/>
  <c r="D344" i="2"/>
  <c r="C344" i="2"/>
  <c r="E343" i="2"/>
  <c r="D343" i="2"/>
  <c r="C343" i="2"/>
  <c r="E342" i="2"/>
  <c r="D342" i="2"/>
  <c r="C342" i="2"/>
  <c r="E341" i="2"/>
  <c r="D341" i="2"/>
  <c r="C341" i="2"/>
  <c r="E340" i="2"/>
  <c r="D340" i="2"/>
  <c r="C340" i="2"/>
  <c r="E339" i="2"/>
  <c r="D339" i="2"/>
  <c r="C339" i="2"/>
  <c r="E338" i="2"/>
  <c r="D338" i="2"/>
  <c r="C338" i="2"/>
  <c r="E337" i="2"/>
  <c r="D337" i="2"/>
  <c r="C337" i="2"/>
  <c r="E336" i="2"/>
  <c r="D336" i="2"/>
  <c r="C336" i="2"/>
  <c r="E335" i="2"/>
  <c r="D335" i="2"/>
  <c r="C335" i="2"/>
  <c r="E334" i="2"/>
  <c r="D334" i="2"/>
  <c r="C334" i="2"/>
  <c r="E333" i="2"/>
  <c r="D333" i="2"/>
  <c r="C333" i="2"/>
  <c r="E332" i="2"/>
  <c r="D332" i="2"/>
  <c r="C332" i="2"/>
  <c r="E331" i="2"/>
  <c r="D331" i="2"/>
  <c r="C331" i="2"/>
  <c r="E330" i="2"/>
  <c r="D330" i="2"/>
  <c r="C330" i="2"/>
  <c r="E329" i="2"/>
  <c r="D329" i="2"/>
  <c r="C329" i="2"/>
  <c r="E328" i="2"/>
  <c r="D328" i="2"/>
  <c r="C328" i="2"/>
  <c r="E327" i="2"/>
  <c r="D327" i="2"/>
  <c r="C327" i="2"/>
  <c r="E326" i="2"/>
  <c r="D326" i="2"/>
  <c r="C326" i="2"/>
  <c r="E325" i="2"/>
  <c r="D325" i="2"/>
  <c r="C325" i="2"/>
  <c r="E324" i="2"/>
  <c r="D324" i="2"/>
  <c r="C324" i="2"/>
  <c r="E323" i="2"/>
  <c r="D323" i="2"/>
  <c r="C323" i="2"/>
  <c r="E322" i="2"/>
  <c r="D322" i="2"/>
  <c r="C322" i="2"/>
  <c r="E321" i="2"/>
  <c r="D321" i="2"/>
  <c r="C321" i="2"/>
  <c r="E320" i="2"/>
  <c r="D320" i="2"/>
  <c r="C320" i="2"/>
  <c r="E319" i="2"/>
  <c r="D319" i="2"/>
  <c r="C319" i="2"/>
  <c r="E318" i="2"/>
  <c r="D318" i="2"/>
  <c r="C318" i="2"/>
  <c r="E317" i="2"/>
  <c r="D317" i="2"/>
  <c r="C317" i="2"/>
  <c r="E316" i="2"/>
  <c r="D316" i="2"/>
  <c r="C316" i="2"/>
  <c r="E315" i="2"/>
  <c r="D315" i="2"/>
  <c r="C315" i="2"/>
  <c r="E314" i="2"/>
  <c r="D314" i="2"/>
  <c r="C314" i="2"/>
  <c r="E313" i="2"/>
  <c r="D313" i="2"/>
  <c r="C313" i="2"/>
  <c r="E312" i="2"/>
  <c r="D312" i="2"/>
  <c r="C312" i="2"/>
  <c r="E311" i="2"/>
  <c r="D311" i="2"/>
  <c r="C311" i="2"/>
  <c r="E310" i="2"/>
  <c r="D310" i="2"/>
  <c r="C310" i="2"/>
  <c r="E309" i="2"/>
  <c r="D309" i="2"/>
  <c r="C309" i="2"/>
  <c r="E308" i="2"/>
  <c r="D308" i="2"/>
  <c r="C308" i="2"/>
  <c r="E307" i="2"/>
  <c r="D307" i="2"/>
  <c r="C307" i="2"/>
  <c r="E306" i="2"/>
  <c r="D306" i="2"/>
  <c r="C306" i="2"/>
  <c r="E305" i="2"/>
  <c r="D305" i="2"/>
  <c r="C305" i="2"/>
  <c r="E304" i="2"/>
  <c r="D304" i="2"/>
  <c r="C304" i="2"/>
  <c r="E303" i="2"/>
  <c r="D303" i="2"/>
  <c r="C303" i="2"/>
  <c r="E302" i="2"/>
  <c r="D302" i="2"/>
  <c r="C302" i="2"/>
  <c r="E301" i="2"/>
  <c r="D301" i="2"/>
  <c r="C301" i="2"/>
  <c r="E300" i="2"/>
  <c r="D300" i="2"/>
  <c r="C300" i="2"/>
  <c r="E299" i="2"/>
  <c r="D299" i="2"/>
  <c r="C299" i="2"/>
  <c r="E298" i="2"/>
  <c r="D298" i="2"/>
  <c r="C298" i="2"/>
  <c r="E297" i="2"/>
  <c r="D297" i="2"/>
  <c r="C297" i="2"/>
  <c r="E296" i="2"/>
  <c r="D296" i="2"/>
  <c r="C296" i="2"/>
  <c r="E295" i="2"/>
  <c r="D295" i="2"/>
  <c r="C295" i="2"/>
  <c r="E294" i="2"/>
  <c r="D294" i="2"/>
  <c r="C294" i="2"/>
  <c r="E293" i="2"/>
  <c r="D293" i="2"/>
  <c r="C293" i="2"/>
  <c r="E292" i="2"/>
  <c r="D292" i="2"/>
  <c r="C292" i="2"/>
  <c r="E291" i="2"/>
  <c r="D291" i="2"/>
  <c r="C291" i="2"/>
  <c r="E290" i="2"/>
  <c r="D290" i="2"/>
  <c r="C290" i="2"/>
  <c r="E289" i="2"/>
  <c r="D289" i="2"/>
  <c r="C289" i="2"/>
  <c r="E288" i="2"/>
  <c r="D288" i="2"/>
  <c r="C288" i="2"/>
  <c r="E287" i="2"/>
  <c r="D287" i="2"/>
  <c r="C287" i="2"/>
  <c r="E286" i="2"/>
  <c r="D286" i="2"/>
  <c r="C286" i="2"/>
  <c r="E285" i="2"/>
  <c r="D285" i="2"/>
  <c r="C285" i="2"/>
  <c r="E284" i="2"/>
  <c r="D284" i="2"/>
  <c r="C284" i="2"/>
  <c r="E283" i="2"/>
  <c r="D283" i="2"/>
  <c r="C283" i="2"/>
  <c r="E282" i="2"/>
  <c r="D282" i="2"/>
  <c r="C282" i="2"/>
  <c r="E281" i="2"/>
  <c r="D281" i="2"/>
  <c r="C281" i="2"/>
  <c r="E280" i="2"/>
  <c r="D280" i="2"/>
  <c r="C280" i="2"/>
  <c r="E279" i="2"/>
  <c r="D279" i="2"/>
  <c r="C279" i="2"/>
  <c r="E278" i="2"/>
  <c r="D278" i="2"/>
  <c r="C278" i="2"/>
  <c r="E277" i="2"/>
  <c r="D277" i="2"/>
  <c r="C277" i="2"/>
  <c r="E276" i="2"/>
  <c r="D276" i="2"/>
  <c r="C276" i="2"/>
  <c r="E275" i="2"/>
  <c r="D275" i="2"/>
  <c r="C275" i="2"/>
  <c r="E274" i="2"/>
  <c r="D274" i="2"/>
  <c r="C274" i="2"/>
  <c r="E273" i="2"/>
  <c r="D273" i="2"/>
  <c r="C273" i="2"/>
  <c r="E272" i="2"/>
  <c r="D272" i="2"/>
  <c r="C272" i="2"/>
  <c r="E271" i="2"/>
  <c r="D271" i="2"/>
  <c r="C271" i="2"/>
  <c r="E270" i="2"/>
  <c r="D270" i="2"/>
  <c r="C270" i="2"/>
  <c r="E269" i="2"/>
  <c r="D269" i="2"/>
  <c r="C269" i="2"/>
  <c r="E268" i="2"/>
  <c r="D268" i="2"/>
  <c r="C268" i="2"/>
  <c r="E267" i="2"/>
  <c r="D267" i="2"/>
  <c r="C267" i="2"/>
  <c r="E266" i="2"/>
  <c r="D266" i="2"/>
  <c r="C266" i="2"/>
  <c r="E265" i="2"/>
  <c r="D265" i="2"/>
  <c r="C265" i="2"/>
  <c r="E264" i="2"/>
  <c r="D264" i="2"/>
  <c r="C264" i="2"/>
  <c r="E263" i="2"/>
  <c r="D263" i="2"/>
  <c r="C263" i="2"/>
  <c r="E262" i="2"/>
  <c r="D262" i="2"/>
  <c r="C262" i="2"/>
  <c r="E261" i="2"/>
  <c r="D261" i="2"/>
  <c r="C261" i="2"/>
  <c r="E260" i="2"/>
  <c r="D260" i="2"/>
  <c r="C260" i="2"/>
  <c r="E259" i="2"/>
  <c r="D259" i="2"/>
  <c r="C259" i="2"/>
  <c r="E258" i="2"/>
  <c r="D258" i="2"/>
  <c r="C258" i="2"/>
  <c r="E257" i="2"/>
  <c r="D257" i="2"/>
  <c r="C257" i="2"/>
  <c r="E256" i="2"/>
  <c r="D256" i="2"/>
  <c r="C256" i="2"/>
  <c r="E255" i="2"/>
  <c r="D255" i="2"/>
  <c r="C255" i="2"/>
  <c r="E254" i="2"/>
  <c r="D254" i="2"/>
  <c r="C254" i="2"/>
  <c r="E253" i="2"/>
  <c r="D253" i="2"/>
  <c r="C253" i="2"/>
  <c r="E252" i="2"/>
  <c r="D252" i="2"/>
  <c r="C252" i="2"/>
  <c r="E251" i="2"/>
  <c r="D251" i="2"/>
  <c r="C251" i="2"/>
  <c r="E250" i="2"/>
  <c r="D250" i="2"/>
  <c r="C250" i="2"/>
  <c r="E249" i="2"/>
  <c r="D249" i="2"/>
  <c r="C249" i="2"/>
  <c r="E248" i="2"/>
  <c r="D248" i="2"/>
  <c r="C248" i="2"/>
  <c r="E247" i="2"/>
  <c r="D247" i="2"/>
  <c r="C247" i="2"/>
  <c r="E246" i="2"/>
  <c r="D246" i="2"/>
  <c r="C246" i="2"/>
  <c r="E245" i="2"/>
  <c r="D245" i="2"/>
  <c r="C245" i="2"/>
  <c r="E244" i="2"/>
  <c r="D244" i="2"/>
  <c r="C244" i="2"/>
  <c r="E243" i="2"/>
  <c r="D243" i="2"/>
  <c r="C243" i="2"/>
  <c r="E242" i="2"/>
  <c r="D242" i="2"/>
  <c r="C242" i="2"/>
  <c r="E241" i="2"/>
  <c r="D241" i="2"/>
  <c r="C241" i="2"/>
  <c r="E240" i="2"/>
  <c r="D240" i="2"/>
  <c r="C240" i="2"/>
  <c r="E239" i="2"/>
  <c r="D239" i="2"/>
  <c r="C239" i="2"/>
  <c r="E238" i="2"/>
  <c r="D238" i="2"/>
  <c r="C238" i="2"/>
  <c r="E237" i="2"/>
  <c r="D237" i="2"/>
  <c r="C237" i="2"/>
  <c r="E236" i="2"/>
  <c r="D236" i="2"/>
  <c r="C236" i="2"/>
  <c r="E235" i="2"/>
  <c r="D235" i="2"/>
  <c r="C235" i="2"/>
  <c r="E234" i="2"/>
  <c r="D234" i="2"/>
  <c r="C234" i="2"/>
  <c r="E233" i="2"/>
  <c r="D233" i="2"/>
  <c r="C233" i="2"/>
  <c r="E232" i="2"/>
  <c r="D232" i="2"/>
  <c r="C232" i="2"/>
  <c r="E231" i="2"/>
  <c r="D231" i="2"/>
  <c r="C231" i="2"/>
  <c r="E230" i="2"/>
  <c r="D230" i="2"/>
  <c r="C230" i="2"/>
  <c r="E229" i="2"/>
  <c r="D229" i="2"/>
  <c r="C229" i="2"/>
  <c r="E228" i="2"/>
  <c r="D228" i="2"/>
  <c r="C228" i="2"/>
  <c r="E227" i="2"/>
  <c r="D227" i="2"/>
  <c r="C227" i="2"/>
  <c r="E226" i="2"/>
  <c r="D226" i="2"/>
  <c r="C226" i="2"/>
  <c r="E225" i="2"/>
  <c r="D225" i="2"/>
  <c r="C225" i="2"/>
  <c r="E224" i="2"/>
  <c r="D224" i="2"/>
  <c r="C224" i="2"/>
  <c r="E223" i="2"/>
  <c r="D223" i="2"/>
  <c r="C223" i="2"/>
  <c r="E222" i="2"/>
  <c r="D222" i="2"/>
  <c r="C222" i="2"/>
  <c r="E221" i="2"/>
  <c r="D221" i="2"/>
  <c r="C221" i="2"/>
  <c r="E220" i="2"/>
  <c r="D220" i="2"/>
  <c r="C220" i="2"/>
  <c r="E219" i="2"/>
  <c r="D219" i="2"/>
  <c r="C219" i="2"/>
  <c r="E218" i="2"/>
  <c r="D218" i="2"/>
  <c r="C218" i="2"/>
  <c r="E217" i="2"/>
  <c r="D217" i="2"/>
  <c r="C217" i="2"/>
  <c r="E216" i="2"/>
  <c r="D216" i="2"/>
  <c r="C216" i="2"/>
  <c r="E215" i="2"/>
  <c r="D215" i="2"/>
  <c r="C215" i="2"/>
  <c r="E214" i="2"/>
  <c r="D214" i="2"/>
  <c r="C214" i="2"/>
  <c r="E213" i="2"/>
  <c r="D213" i="2"/>
  <c r="C213" i="2"/>
  <c r="E212" i="2"/>
  <c r="D212" i="2"/>
  <c r="C212" i="2"/>
  <c r="E211" i="2"/>
  <c r="D211" i="2"/>
  <c r="C211" i="2"/>
  <c r="E210" i="2"/>
  <c r="D210" i="2"/>
  <c r="C210" i="2"/>
  <c r="E209" i="2"/>
  <c r="D209" i="2"/>
  <c r="C209" i="2"/>
  <c r="E208" i="2"/>
  <c r="D208" i="2"/>
  <c r="C208" i="2"/>
  <c r="E207" i="2"/>
  <c r="D207" i="2"/>
  <c r="C207" i="2"/>
  <c r="E206" i="2"/>
  <c r="D206" i="2"/>
  <c r="C206" i="2"/>
  <c r="E205" i="2"/>
  <c r="D205" i="2"/>
  <c r="C205" i="2"/>
  <c r="E204" i="2"/>
  <c r="D204" i="2"/>
  <c r="C204" i="2"/>
  <c r="E203" i="2"/>
  <c r="D203" i="2"/>
  <c r="C203" i="2"/>
  <c r="E202" i="2"/>
  <c r="D202" i="2"/>
  <c r="C202" i="2"/>
  <c r="E201" i="2"/>
  <c r="D201" i="2"/>
  <c r="C201" i="2"/>
  <c r="E200" i="2"/>
  <c r="D200" i="2"/>
  <c r="C200" i="2"/>
  <c r="E199" i="2"/>
  <c r="D199" i="2"/>
  <c r="C199" i="2"/>
  <c r="E198" i="2"/>
  <c r="D198" i="2"/>
  <c r="C198" i="2"/>
  <c r="E197" i="2"/>
  <c r="D197" i="2"/>
  <c r="C197" i="2"/>
  <c r="E196" i="2"/>
  <c r="D196" i="2"/>
  <c r="C196" i="2"/>
  <c r="E195" i="2"/>
  <c r="D195" i="2"/>
  <c r="C195" i="2"/>
  <c r="E194" i="2"/>
  <c r="D194" i="2"/>
  <c r="C194" i="2"/>
  <c r="B140" i="2"/>
  <c r="B31" i="2"/>
  <c r="B3" i="2"/>
  <c r="A90" i="2"/>
  <c r="B103" i="2"/>
  <c r="A38" i="2"/>
  <c r="B36" i="2"/>
  <c r="A114" i="2"/>
  <c r="A111" i="2"/>
  <c r="B113" i="2"/>
  <c r="B152" i="2"/>
  <c r="A32" i="2"/>
  <c r="B147" i="2"/>
  <c r="A135" i="2"/>
  <c r="B35" i="2"/>
  <c r="A173" i="2"/>
  <c r="B56" i="2"/>
  <c r="A12" i="2"/>
  <c r="B164" i="2"/>
  <c r="B98" i="2"/>
  <c r="A182" i="2"/>
  <c r="A174" i="2"/>
  <c r="B94" i="2"/>
  <c r="A178" i="2"/>
  <c r="B193" i="2"/>
  <c r="B64" i="2"/>
  <c r="A138" i="2"/>
  <c r="B30" i="2"/>
  <c r="B7" i="2"/>
  <c r="B125" i="2"/>
  <c r="B34" i="2"/>
  <c r="A122" i="2"/>
  <c r="B5" i="2"/>
  <c r="B142" i="2"/>
  <c r="B107" i="2"/>
  <c r="A48" i="2"/>
  <c r="B120" i="2"/>
  <c r="A25" i="2"/>
  <c r="A137" i="2"/>
  <c r="A26" i="2"/>
  <c r="A6" i="2"/>
  <c r="B75" i="2"/>
  <c r="B95" i="2"/>
  <c r="B145" i="2"/>
  <c r="B27" i="2"/>
  <c r="A192" i="2"/>
  <c r="B127" i="2"/>
  <c r="A94" i="2"/>
  <c r="B49" i="2"/>
  <c r="B12" i="2"/>
  <c r="B10" i="2"/>
  <c r="A142" i="2"/>
  <c r="B163" i="2"/>
  <c r="A17" i="2"/>
  <c r="A187" i="2"/>
  <c r="A54" i="2"/>
  <c r="A97" i="2"/>
  <c r="A84" i="2"/>
  <c r="B29" i="2"/>
  <c r="A141" i="2"/>
  <c r="A65" i="2"/>
  <c r="B62" i="2"/>
  <c r="A5" i="2"/>
  <c r="A19" i="2"/>
  <c r="B57" i="2"/>
  <c r="B87" i="2"/>
  <c r="B15" i="2"/>
  <c r="B47" i="2"/>
  <c r="A166" i="2"/>
  <c r="B167" i="2"/>
  <c r="A89" i="2"/>
  <c r="A167" i="2"/>
  <c r="A2" i="2"/>
  <c r="A59" i="2"/>
  <c r="B149" i="2"/>
  <c r="A8" i="2"/>
  <c r="B109" i="2"/>
  <c r="B78" i="2"/>
  <c r="B138" i="2"/>
  <c r="B51" i="2"/>
  <c r="A35" i="2"/>
  <c r="B85" i="2"/>
  <c r="A98" i="2"/>
  <c r="A157" i="2"/>
  <c r="A106" i="2"/>
  <c r="A22" i="2"/>
  <c r="A27" i="2"/>
  <c r="A11" i="2"/>
  <c r="B182" i="2"/>
  <c r="A78" i="2"/>
  <c r="A93" i="2"/>
  <c r="A83" i="2"/>
  <c r="A100" i="2"/>
  <c r="A183" i="2"/>
  <c r="A68" i="2"/>
  <c r="A162" i="2"/>
  <c r="B9" i="2"/>
  <c r="A117" i="2"/>
  <c r="B183" i="2"/>
  <c r="B188" i="2"/>
  <c r="A64" i="2"/>
  <c r="A146" i="2"/>
  <c r="B16" i="2"/>
  <c r="A20" i="2"/>
  <c r="A53" i="2"/>
  <c r="A24" i="2"/>
  <c r="B66" i="2"/>
  <c r="B24" i="2"/>
  <c r="B97" i="2"/>
  <c r="B28" i="2"/>
  <c r="A16" i="2"/>
  <c r="B77" i="2"/>
  <c r="A9" i="2"/>
  <c r="B132" i="2"/>
  <c r="B133" i="2"/>
  <c r="A43" i="2"/>
  <c r="B67" i="2"/>
  <c r="B25" i="2"/>
  <c r="A18" i="2"/>
  <c r="B21" i="2"/>
  <c r="B71" i="2"/>
  <c r="A151" i="2"/>
  <c r="B158" i="2"/>
  <c r="A103" i="2"/>
  <c r="A184" i="2"/>
  <c r="B70" i="2"/>
  <c r="B173" i="2"/>
  <c r="B135" i="2"/>
  <c r="A144" i="2"/>
  <c r="A109" i="2"/>
  <c r="A189" i="2"/>
  <c r="B175" i="2"/>
  <c r="B22" i="2"/>
  <c r="B42" i="2"/>
  <c r="B184" i="2"/>
  <c r="B86" i="2"/>
  <c r="A61" i="2"/>
  <c r="A7" i="2"/>
  <c r="B172" i="2"/>
  <c r="A15" i="2"/>
  <c r="A56" i="2"/>
  <c r="A14" i="2"/>
  <c r="B89" i="2"/>
  <c r="B14" i="2"/>
  <c r="A160" i="2"/>
  <c r="B40" i="2"/>
  <c r="B114" i="2"/>
  <c r="B84" i="2"/>
  <c r="B170" i="2"/>
  <c r="A4" i="2"/>
  <c r="B136" i="2"/>
  <c r="A158" i="2"/>
  <c r="B41" i="2"/>
  <c r="B174" i="2"/>
  <c r="B60" i="2"/>
  <c r="B190" i="2"/>
  <c r="B8" i="2"/>
  <c r="B117" i="2"/>
  <c r="A165" i="2"/>
  <c r="B79" i="2"/>
  <c r="B169" i="2"/>
  <c r="A119" i="2"/>
  <c r="A85" i="2"/>
  <c r="A193" i="2"/>
  <c r="A63" i="2"/>
  <c r="B104" i="2"/>
  <c r="B6" i="2"/>
  <c r="A161" i="2"/>
  <c r="A136" i="2"/>
  <c r="A108" i="2"/>
  <c r="A129" i="2"/>
  <c r="A171" i="2"/>
  <c r="A148" i="2"/>
  <c r="B166" i="2"/>
  <c r="B112" i="2"/>
  <c r="B162" i="2"/>
  <c r="B69" i="2"/>
  <c r="A73" i="2"/>
  <c r="A86" i="2"/>
  <c r="B33" i="2"/>
  <c r="A47" i="2"/>
  <c r="B130" i="2"/>
  <c r="A71" i="2"/>
  <c r="A101" i="2"/>
  <c r="B122" i="2"/>
  <c r="A49" i="2"/>
  <c r="B88" i="2"/>
  <c r="A21" i="2"/>
  <c r="A57" i="2"/>
  <c r="B185" i="2"/>
  <c r="A127" i="2"/>
  <c r="B139" i="2"/>
  <c r="B110" i="2"/>
  <c r="B19" i="2"/>
  <c r="A155" i="2"/>
  <c r="B68" i="2"/>
  <c r="A191" i="2"/>
  <c r="B11" i="2"/>
  <c r="A163" i="2"/>
  <c r="A102" i="2"/>
  <c r="A104" i="2"/>
  <c r="B55" i="2"/>
  <c r="B50" i="2"/>
  <c r="A30" i="2"/>
  <c r="B4" i="2"/>
  <c r="A172" i="2"/>
  <c r="A66" i="2"/>
  <c r="B178" i="2"/>
  <c r="B32" i="2"/>
  <c r="A74" i="2"/>
  <c r="A118" i="2"/>
  <c r="A139" i="2"/>
  <c r="B177" i="2"/>
  <c r="A72" i="2"/>
  <c r="A79" i="2"/>
  <c r="B18" i="2"/>
  <c r="B157" i="2"/>
  <c r="A150" i="2"/>
  <c r="A188" i="2"/>
  <c r="B100" i="2"/>
  <c r="A181" i="2"/>
  <c r="A44" i="2"/>
  <c r="A110" i="2"/>
  <c r="A126" i="2"/>
  <c r="B92" i="2"/>
  <c r="A13" i="2"/>
  <c r="A164" i="2"/>
  <c r="B2" i="2"/>
  <c r="A88" i="2"/>
  <c r="A131" i="2"/>
  <c r="B82" i="2"/>
  <c r="B128" i="2"/>
  <c r="B81" i="2"/>
  <c r="A10" i="2"/>
  <c r="A190" i="2"/>
  <c r="B129" i="2"/>
  <c r="B23" i="2"/>
  <c r="B171" i="2"/>
  <c r="A3" i="2"/>
  <c r="A124" i="2"/>
  <c r="B111" i="2"/>
  <c r="B119" i="2"/>
  <c r="B134" i="2"/>
  <c r="A186" i="2"/>
  <c r="B179" i="2"/>
  <c r="B20" i="2"/>
  <c r="B83" i="2"/>
  <c r="B155" i="2"/>
  <c r="A80" i="2"/>
  <c r="A140" i="2"/>
  <c r="A40" i="2"/>
  <c r="B146" i="2"/>
  <c r="B90" i="2"/>
  <c r="B191" i="2"/>
  <c r="A69" i="2"/>
  <c r="A147" i="2"/>
  <c r="B180" i="2"/>
  <c r="A29" i="2"/>
  <c r="B159" i="2"/>
  <c r="A92" i="2"/>
  <c r="A82" i="2"/>
  <c r="A45" i="2"/>
  <c r="B143" i="2"/>
  <c r="A116" i="2"/>
  <c r="B124" i="2"/>
  <c r="B63" i="2"/>
  <c r="A112" i="2"/>
  <c r="B106" i="2"/>
  <c r="A113" i="2"/>
  <c r="B58" i="2"/>
  <c r="A134" i="2"/>
  <c r="A179" i="2"/>
  <c r="B154" i="2"/>
  <c r="B101" i="2"/>
  <c r="B99" i="2"/>
  <c r="A42" i="2"/>
  <c r="A91" i="2"/>
  <c r="B131" i="2"/>
  <c r="B52" i="2"/>
  <c r="A130" i="2"/>
  <c r="A70" i="2"/>
  <c r="B46" i="2"/>
  <c r="A175" i="2"/>
  <c r="A23" i="2"/>
  <c r="B176" i="2"/>
  <c r="A52" i="2"/>
  <c r="A36" i="2"/>
  <c r="A75" i="2"/>
  <c r="B192" i="2"/>
  <c r="A50" i="2"/>
  <c r="B54" i="2"/>
  <c r="A60" i="2"/>
  <c r="A41" i="2"/>
  <c r="B126" i="2"/>
  <c r="A55" i="2"/>
  <c r="A99" i="2"/>
  <c r="A76" i="2"/>
  <c r="A133" i="2"/>
  <c r="B186" i="2"/>
  <c r="B65" i="2"/>
  <c r="B74" i="2"/>
  <c r="A149" i="2"/>
  <c r="B61" i="2"/>
  <c r="A152" i="2"/>
  <c r="A121" i="2"/>
  <c r="A128" i="2"/>
  <c r="A159" i="2"/>
  <c r="B59" i="2"/>
  <c r="B93" i="2"/>
  <c r="A176" i="2"/>
  <c r="A177" i="2"/>
  <c r="B48" i="2"/>
  <c r="B118" i="2"/>
  <c r="B141" i="2"/>
  <c r="B160" i="2"/>
  <c r="B151" i="2"/>
  <c r="B148" i="2"/>
  <c r="A96" i="2"/>
  <c r="B80" i="2"/>
  <c r="A46" i="2"/>
  <c r="B53" i="2"/>
  <c r="B181" i="2"/>
  <c r="B165" i="2"/>
  <c r="B150" i="2"/>
  <c r="A170" i="2"/>
  <c r="A185" i="2"/>
  <c r="B108" i="2"/>
  <c r="B161" i="2"/>
  <c r="B123" i="2"/>
  <c r="A34" i="2"/>
  <c r="A156" i="2"/>
  <c r="A95" i="2"/>
  <c r="B76" i="2"/>
  <c r="B73" i="2"/>
  <c r="B115" i="2"/>
  <c r="A51" i="2"/>
  <c r="B37" i="2"/>
  <c r="A81" i="2"/>
  <c r="B105" i="2"/>
  <c r="B156" i="2"/>
  <c r="B91" i="2"/>
  <c r="B96" i="2"/>
  <c r="A31" i="2"/>
  <c r="A125" i="2"/>
  <c r="B144" i="2"/>
  <c r="B13" i="2"/>
  <c r="B121" i="2"/>
  <c r="A105" i="2"/>
  <c r="A33" i="2"/>
  <c r="A37" i="2"/>
  <c r="A107" i="2"/>
  <c r="A169" i="2"/>
  <c r="A67" i="2"/>
  <c r="A62" i="2"/>
  <c r="A153" i="2"/>
  <c r="B189" i="2"/>
  <c r="B39" i="2"/>
  <c r="B168" i="2"/>
  <c r="A132" i="2"/>
  <c r="A120" i="2"/>
  <c r="B153" i="2"/>
  <c r="A168" i="2"/>
  <c r="B38" i="2"/>
  <c r="B187" i="2"/>
  <c r="B72" i="2"/>
  <c r="A143" i="2"/>
  <c r="B44" i="2"/>
  <c r="A87" i="2"/>
  <c r="A180" i="2"/>
  <c r="A123" i="2"/>
  <c r="B102" i="2"/>
  <c r="B116" i="2"/>
  <c r="A77" i="2"/>
  <c r="A58" i="2"/>
  <c r="B26" i="2"/>
  <c r="B45" i="2"/>
  <c r="A28" i="2"/>
  <c r="A39" i="2"/>
  <c r="B17" i="2"/>
  <c r="A115" i="2"/>
  <c r="B137" i="2"/>
  <c r="B43" i="2"/>
  <c r="A145" i="2"/>
  <c r="A154" i="2"/>
  <c r="D15" i="2" l="1"/>
  <c r="E15" i="2"/>
  <c r="C15" i="2"/>
  <c r="D22" i="2"/>
  <c r="E22" i="2"/>
  <c r="C22" i="2"/>
  <c r="C66" i="2"/>
  <c r="E66" i="2"/>
  <c r="D66" i="2"/>
  <c r="C89" i="2"/>
  <c r="E89" i="2"/>
  <c r="D89" i="2"/>
  <c r="C171" i="2"/>
  <c r="E171" i="2"/>
  <c r="D171" i="2"/>
  <c r="D5" i="2"/>
  <c r="E5" i="2"/>
  <c r="C5" i="2"/>
  <c r="D24" i="2"/>
  <c r="E24" i="2"/>
  <c r="C24" i="2"/>
  <c r="C49" i="2"/>
  <c r="E49" i="2"/>
  <c r="D49" i="2"/>
  <c r="D72" i="2"/>
  <c r="E72" i="2"/>
  <c r="C72" i="2"/>
  <c r="C18" i="2"/>
  <c r="E18" i="2"/>
  <c r="D18" i="2"/>
  <c r="D186" i="2"/>
  <c r="C186" i="2"/>
  <c r="E186" i="2"/>
  <c r="C8" i="2"/>
  <c r="E8" i="2"/>
  <c r="D8" i="2"/>
  <c r="D20" i="2"/>
  <c r="C20" i="2"/>
  <c r="E20" i="2"/>
  <c r="E106" i="2"/>
  <c r="D106" i="2"/>
  <c r="C106" i="2"/>
  <c r="C4" i="2"/>
  <c r="D4" i="2"/>
  <c r="E4" i="2"/>
  <c r="D7" i="2"/>
  <c r="E7" i="2"/>
  <c r="C7" i="2"/>
  <c r="D32" i="2"/>
  <c r="E32" i="2"/>
  <c r="C32" i="2"/>
  <c r="C34" i="2"/>
  <c r="D34" i="2"/>
  <c r="E34" i="2"/>
  <c r="D96" i="2"/>
  <c r="E96" i="2"/>
  <c r="C96" i="2"/>
  <c r="C113" i="2"/>
  <c r="E113" i="2"/>
  <c r="D113" i="2"/>
  <c r="C188" i="2"/>
  <c r="E188" i="2"/>
  <c r="D188" i="2"/>
  <c r="D3" i="2"/>
  <c r="C3" i="2"/>
  <c r="E3" i="2"/>
  <c r="C17" i="2"/>
  <c r="D17" i="2"/>
  <c r="E17" i="2"/>
  <c r="C21" i="2"/>
  <c r="D21" i="2"/>
  <c r="E21" i="2"/>
  <c r="C25" i="2"/>
  <c r="E25" i="2"/>
  <c r="D25" i="2"/>
  <c r="D52" i="2"/>
  <c r="C52" i="2"/>
  <c r="E52" i="2"/>
  <c r="C69" i="2"/>
  <c r="D69" i="2"/>
  <c r="E69" i="2"/>
  <c r="D86" i="2"/>
  <c r="E86" i="2"/>
  <c r="C86" i="2"/>
  <c r="D190" i="2"/>
  <c r="C190" i="2"/>
  <c r="E190" i="2"/>
  <c r="E9" i="2"/>
  <c r="D9" i="2"/>
  <c r="C9" i="2"/>
  <c r="C16" i="2"/>
  <c r="E16" i="2"/>
  <c r="D16" i="2"/>
  <c r="E42" i="2"/>
  <c r="D42" i="2"/>
  <c r="C42" i="2"/>
  <c r="E116" i="2"/>
  <c r="D116" i="2"/>
  <c r="C116" i="2"/>
  <c r="D154" i="2"/>
  <c r="E154" i="2"/>
  <c r="C154" i="2"/>
  <c r="D38" i="2"/>
  <c r="E38" i="2"/>
  <c r="C38" i="2"/>
  <c r="C41" i="2"/>
  <c r="E41" i="2"/>
  <c r="D41" i="2"/>
  <c r="D48" i="2"/>
  <c r="E48" i="2"/>
  <c r="C48" i="2"/>
  <c r="E58" i="2"/>
  <c r="D58" i="2"/>
  <c r="C58" i="2"/>
  <c r="C65" i="2"/>
  <c r="E65" i="2"/>
  <c r="D65" i="2"/>
  <c r="D68" i="2"/>
  <c r="C68" i="2"/>
  <c r="E68" i="2"/>
  <c r="C82" i="2"/>
  <c r="E82" i="2"/>
  <c r="D82" i="2"/>
  <c r="C85" i="2"/>
  <c r="D85" i="2"/>
  <c r="E85" i="2"/>
  <c r="D88" i="2"/>
  <c r="E88" i="2"/>
  <c r="C88" i="2"/>
  <c r="D102" i="2"/>
  <c r="E102" i="2"/>
  <c r="C102" i="2"/>
  <c r="C105" i="2"/>
  <c r="E105" i="2"/>
  <c r="D105" i="2"/>
  <c r="D112" i="2"/>
  <c r="E112" i="2"/>
  <c r="C112" i="2"/>
  <c r="D122" i="2"/>
  <c r="C122" i="2"/>
  <c r="E122" i="2"/>
  <c r="C124" i="2"/>
  <c r="E124" i="2"/>
  <c r="D124" i="2"/>
  <c r="D126" i="2"/>
  <c r="C126" i="2"/>
  <c r="E126" i="2"/>
  <c r="D130" i="2"/>
  <c r="E130" i="2"/>
  <c r="C130" i="2"/>
  <c r="C139" i="2"/>
  <c r="D139" i="2"/>
  <c r="E139" i="2"/>
  <c r="C143" i="2"/>
  <c r="D143" i="2"/>
  <c r="E143" i="2"/>
  <c r="C147" i="2"/>
  <c r="E147" i="2"/>
  <c r="D147" i="2"/>
  <c r="C156" i="2"/>
  <c r="D156" i="2"/>
  <c r="E156" i="2"/>
  <c r="D160" i="2"/>
  <c r="E160" i="2"/>
  <c r="C160" i="2"/>
  <c r="D162" i="2"/>
  <c r="E162" i="2"/>
  <c r="C162" i="2"/>
  <c r="E164" i="2"/>
  <c r="D164" i="2"/>
  <c r="C164" i="2"/>
  <c r="C179" i="2"/>
  <c r="E179" i="2"/>
  <c r="D179" i="2"/>
  <c r="C37" i="2"/>
  <c r="D37" i="2"/>
  <c r="E37" i="2"/>
  <c r="D40" i="2"/>
  <c r="E40" i="2"/>
  <c r="C40" i="2"/>
  <c r="D54" i="2"/>
  <c r="C54" i="2"/>
  <c r="E54" i="2"/>
  <c r="C57" i="2"/>
  <c r="E57" i="2"/>
  <c r="D57" i="2"/>
  <c r="D64" i="2"/>
  <c r="C64" i="2"/>
  <c r="E64" i="2"/>
  <c r="E74" i="2"/>
  <c r="C74" i="2"/>
  <c r="D74" i="2"/>
  <c r="C81" i="2"/>
  <c r="D81" i="2"/>
  <c r="E81" i="2"/>
  <c r="D84" i="2"/>
  <c r="C84" i="2"/>
  <c r="E84" i="2"/>
  <c r="C98" i="2"/>
  <c r="D98" i="2"/>
  <c r="E98" i="2"/>
  <c r="C101" i="2"/>
  <c r="D101" i="2"/>
  <c r="E101" i="2"/>
  <c r="D104" i="2"/>
  <c r="E104" i="2"/>
  <c r="C104" i="2"/>
  <c r="E132" i="2"/>
  <c r="C132" i="2"/>
  <c r="D132" i="2"/>
  <c r="D170" i="2"/>
  <c r="E170" i="2"/>
  <c r="C170" i="2"/>
  <c r="D174" i="2"/>
  <c r="C174" i="2"/>
  <c r="E174" i="2"/>
  <c r="C187" i="2"/>
  <c r="E187" i="2"/>
  <c r="D187" i="2"/>
  <c r="C191" i="2"/>
  <c r="D191" i="2"/>
  <c r="E191" i="2"/>
  <c r="D11" i="2"/>
  <c r="E11" i="2"/>
  <c r="C11" i="2"/>
  <c r="C12" i="2"/>
  <c r="E12" i="2"/>
  <c r="D12" i="2"/>
  <c r="C13" i="2"/>
  <c r="E13" i="2"/>
  <c r="D13" i="2"/>
  <c r="E26" i="2"/>
  <c r="D26" i="2"/>
  <c r="C26" i="2"/>
  <c r="C33" i="2"/>
  <c r="E33" i="2"/>
  <c r="D33" i="2"/>
  <c r="D36" i="2"/>
  <c r="C36" i="2"/>
  <c r="E36" i="2"/>
  <c r="C50" i="2"/>
  <c r="E50" i="2"/>
  <c r="D50" i="2"/>
  <c r="C53" i="2"/>
  <c r="D53" i="2"/>
  <c r="E53" i="2"/>
  <c r="D56" i="2"/>
  <c r="E56" i="2"/>
  <c r="C56" i="2"/>
  <c r="D70" i="2"/>
  <c r="E70" i="2"/>
  <c r="C70" i="2"/>
  <c r="C73" i="2"/>
  <c r="E73" i="2"/>
  <c r="D73" i="2"/>
  <c r="D80" i="2"/>
  <c r="E80" i="2"/>
  <c r="C80" i="2"/>
  <c r="E90" i="2"/>
  <c r="D90" i="2"/>
  <c r="C90" i="2"/>
  <c r="C97" i="2"/>
  <c r="E97" i="2"/>
  <c r="D97" i="2"/>
  <c r="D100" i="2"/>
  <c r="C100" i="2"/>
  <c r="E100" i="2"/>
  <c r="C114" i="2"/>
  <c r="E114" i="2"/>
  <c r="D114" i="2"/>
  <c r="C123" i="2"/>
  <c r="E123" i="2"/>
  <c r="D123" i="2"/>
  <c r="C127" i="2"/>
  <c r="D127" i="2"/>
  <c r="E127" i="2"/>
  <c r="C140" i="2"/>
  <c r="E140" i="2"/>
  <c r="D140" i="2"/>
  <c r="D142" i="2"/>
  <c r="C142" i="2"/>
  <c r="E142" i="2"/>
  <c r="D144" i="2"/>
  <c r="E144" i="2"/>
  <c r="C144" i="2"/>
  <c r="D146" i="2"/>
  <c r="E146" i="2"/>
  <c r="C146" i="2"/>
  <c r="C159" i="2"/>
  <c r="D159" i="2"/>
  <c r="E159" i="2"/>
  <c r="C163" i="2"/>
  <c r="E163" i="2"/>
  <c r="D163" i="2"/>
  <c r="D176" i="2"/>
  <c r="C176" i="2"/>
  <c r="E176" i="2"/>
  <c r="E180" i="2"/>
  <c r="D180" i="2"/>
  <c r="C180" i="2"/>
  <c r="E2" i="2"/>
  <c r="C2" i="2"/>
  <c r="D2" i="2"/>
  <c r="E6" i="2"/>
  <c r="D6" i="2"/>
  <c r="C6" i="2"/>
  <c r="E10" i="2"/>
  <c r="C10" i="2"/>
  <c r="D10" i="2"/>
  <c r="E14" i="2"/>
  <c r="D14" i="2"/>
  <c r="C14" i="2"/>
  <c r="D28" i="2"/>
  <c r="E28" i="2"/>
  <c r="C28" i="2"/>
  <c r="C29" i="2"/>
  <c r="E29" i="2"/>
  <c r="D29" i="2"/>
  <c r="C30" i="2"/>
  <c r="E30" i="2"/>
  <c r="D30" i="2"/>
  <c r="D44" i="2"/>
  <c r="C44" i="2"/>
  <c r="E44" i="2"/>
  <c r="C45" i="2"/>
  <c r="E45" i="2"/>
  <c r="D45" i="2"/>
  <c r="E46" i="2"/>
  <c r="D46" i="2"/>
  <c r="C46" i="2"/>
  <c r="D60" i="2"/>
  <c r="E60" i="2"/>
  <c r="C60" i="2"/>
  <c r="C61" i="2"/>
  <c r="D61" i="2"/>
  <c r="E61" i="2"/>
  <c r="E62" i="2"/>
  <c r="D62" i="2"/>
  <c r="C62" i="2"/>
  <c r="D76" i="2"/>
  <c r="E76" i="2"/>
  <c r="C76" i="2"/>
  <c r="C77" i="2"/>
  <c r="E77" i="2"/>
  <c r="D77" i="2"/>
  <c r="D78" i="2"/>
  <c r="C78" i="2"/>
  <c r="E78" i="2"/>
  <c r="D92" i="2"/>
  <c r="E92" i="2"/>
  <c r="C92" i="2"/>
  <c r="C93" i="2"/>
  <c r="E93" i="2"/>
  <c r="D93" i="2"/>
  <c r="C94" i="2"/>
  <c r="E94" i="2"/>
  <c r="D94" i="2"/>
  <c r="D108" i="2"/>
  <c r="C108" i="2"/>
  <c r="E108" i="2"/>
  <c r="C109" i="2"/>
  <c r="E109" i="2"/>
  <c r="D109" i="2"/>
  <c r="E110" i="2"/>
  <c r="D110" i="2"/>
  <c r="C110" i="2"/>
  <c r="D128" i="2"/>
  <c r="E128" i="2"/>
  <c r="C128" i="2"/>
  <c r="C131" i="2"/>
  <c r="E131" i="2"/>
  <c r="D131" i="2"/>
  <c r="D138" i="2"/>
  <c r="C138" i="2"/>
  <c r="E138" i="2"/>
  <c r="E148" i="2"/>
  <c r="D148" i="2"/>
  <c r="C148" i="2"/>
  <c r="C155" i="2"/>
  <c r="D155" i="2"/>
  <c r="E155" i="2"/>
  <c r="D158" i="2"/>
  <c r="C158" i="2"/>
  <c r="E158" i="2"/>
  <c r="C172" i="2"/>
  <c r="D172" i="2"/>
  <c r="E172" i="2"/>
  <c r="C175" i="2"/>
  <c r="D175" i="2"/>
  <c r="E175" i="2"/>
  <c r="D178" i="2"/>
  <c r="E178" i="2"/>
  <c r="C178" i="2"/>
  <c r="D192" i="2"/>
  <c r="E192" i="2"/>
  <c r="C192" i="2"/>
  <c r="E19" i="2"/>
  <c r="C19" i="2"/>
  <c r="D19" i="2"/>
  <c r="E23" i="2"/>
  <c r="D23" i="2"/>
  <c r="C23" i="2"/>
  <c r="E27" i="2"/>
  <c r="C27" i="2"/>
  <c r="D27" i="2"/>
  <c r="E31" i="2"/>
  <c r="D31" i="2"/>
  <c r="C31" i="2"/>
  <c r="E35" i="2"/>
  <c r="C35" i="2"/>
  <c r="D35" i="2"/>
  <c r="E39" i="2"/>
  <c r="D39" i="2"/>
  <c r="C39" i="2"/>
  <c r="E43" i="2"/>
  <c r="D43" i="2"/>
  <c r="C43" i="2"/>
  <c r="E47" i="2"/>
  <c r="C47" i="2"/>
  <c r="D47" i="2"/>
  <c r="E51" i="2"/>
  <c r="C51" i="2"/>
  <c r="D51" i="2"/>
  <c r="E55" i="2"/>
  <c r="D55" i="2"/>
  <c r="C55" i="2"/>
  <c r="E59" i="2"/>
  <c r="D59" i="2"/>
  <c r="C59" i="2"/>
  <c r="E63" i="2"/>
  <c r="D63" i="2"/>
  <c r="C63" i="2"/>
  <c r="E67" i="2"/>
  <c r="C67" i="2"/>
  <c r="D67" i="2"/>
  <c r="E71" i="2"/>
  <c r="D71" i="2"/>
  <c r="C71" i="2"/>
  <c r="E75" i="2"/>
  <c r="D75" i="2"/>
  <c r="C75" i="2"/>
  <c r="E79" i="2"/>
  <c r="D79" i="2"/>
  <c r="C79" i="2"/>
  <c r="E83" i="2"/>
  <c r="C83" i="2"/>
  <c r="D83" i="2"/>
  <c r="E87" i="2"/>
  <c r="D87" i="2"/>
  <c r="C87" i="2"/>
  <c r="E91" i="2"/>
  <c r="C91" i="2"/>
  <c r="D91" i="2"/>
  <c r="E95" i="2"/>
  <c r="D95" i="2"/>
  <c r="C95" i="2"/>
  <c r="E99" i="2"/>
  <c r="C99" i="2"/>
  <c r="D99" i="2"/>
  <c r="E103" i="2"/>
  <c r="D103" i="2"/>
  <c r="C103" i="2"/>
  <c r="E107" i="2"/>
  <c r="D107" i="2"/>
  <c r="C107" i="2"/>
  <c r="E111" i="2"/>
  <c r="C111" i="2"/>
  <c r="D111" i="2"/>
  <c r="E115" i="2"/>
  <c r="C115" i="2"/>
  <c r="D115" i="2"/>
  <c r="D118" i="2"/>
  <c r="E118" i="2"/>
  <c r="C118" i="2"/>
  <c r="C119" i="2"/>
  <c r="D119" i="2"/>
  <c r="E119" i="2"/>
  <c r="E120" i="2"/>
  <c r="D120" i="2"/>
  <c r="C120" i="2"/>
  <c r="D134" i="2"/>
  <c r="C134" i="2"/>
  <c r="E134" i="2"/>
  <c r="C135" i="2"/>
  <c r="E135" i="2"/>
  <c r="D135" i="2"/>
  <c r="D136" i="2"/>
  <c r="C136" i="2"/>
  <c r="E136" i="2"/>
  <c r="D150" i="2"/>
  <c r="E150" i="2"/>
  <c r="C150" i="2"/>
  <c r="C151" i="2"/>
  <c r="D151" i="2"/>
  <c r="E151" i="2"/>
  <c r="C152" i="2"/>
  <c r="E152" i="2"/>
  <c r="D152" i="2"/>
  <c r="D166" i="2"/>
  <c r="C166" i="2"/>
  <c r="E166" i="2"/>
  <c r="C167" i="2"/>
  <c r="E167" i="2"/>
  <c r="D167" i="2"/>
  <c r="D168" i="2"/>
  <c r="C168" i="2"/>
  <c r="E168" i="2"/>
  <c r="D182" i="2"/>
  <c r="E182" i="2"/>
  <c r="C182" i="2"/>
  <c r="C183" i="2"/>
  <c r="D183" i="2"/>
  <c r="E183" i="2"/>
  <c r="E184" i="2"/>
  <c r="D184" i="2"/>
  <c r="C184" i="2"/>
  <c r="E117" i="2"/>
  <c r="C117" i="2"/>
  <c r="D117" i="2"/>
  <c r="E121" i="2"/>
  <c r="C121" i="2"/>
  <c r="D121" i="2"/>
  <c r="E125" i="2"/>
  <c r="C125" i="2"/>
  <c r="D125" i="2"/>
  <c r="E129" i="2"/>
  <c r="D129" i="2"/>
  <c r="C129" i="2"/>
  <c r="E133" i="2"/>
  <c r="D133" i="2"/>
  <c r="C133" i="2"/>
  <c r="E137" i="2"/>
  <c r="D137" i="2"/>
  <c r="C137" i="2"/>
  <c r="E141" i="2"/>
  <c r="C141" i="2"/>
  <c r="D141" i="2"/>
  <c r="E145" i="2"/>
  <c r="D145" i="2"/>
  <c r="C145" i="2"/>
  <c r="E149" i="2"/>
  <c r="C149" i="2"/>
  <c r="D149" i="2"/>
  <c r="E153" i="2"/>
  <c r="D153" i="2"/>
  <c r="C153" i="2"/>
  <c r="E157" i="2"/>
  <c r="C157" i="2"/>
  <c r="D157" i="2"/>
  <c r="E161" i="2"/>
  <c r="D161" i="2"/>
  <c r="C161" i="2"/>
  <c r="E165" i="2"/>
  <c r="D165" i="2"/>
  <c r="C165" i="2"/>
  <c r="E169" i="2"/>
  <c r="C169" i="2"/>
  <c r="D169" i="2"/>
  <c r="E173" i="2"/>
  <c r="C173" i="2"/>
  <c r="D173" i="2"/>
  <c r="E177" i="2"/>
  <c r="D177" i="2"/>
  <c r="C177" i="2"/>
  <c r="E181" i="2"/>
  <c r="D181" i="2"/>
  <c r="C181" i="2"/>
  <c r="E185" i="2"/>
  <c r="D185" i="2"/>
  <c r="C185" i="2"/>
  <c r="E189" i="2"/>
  <c r="C189" i="2"/>
  <c r="D189" i="2"/>
  <c r="E193" i="2"/>
  <c r="D193" i="2"/>
  <c r="C193" i="2"/>
</calcChain>
</file>

<file path=xl/sharedStrings.xml><?xml version="1.0" encoding="utf-8"?>
<sst xmlns="http://schemas.openxmlformats.org/spreadsheetml/2006/main" count="3613" uniqueCount="1553">
  <si>
    <t>Найменування лабораторії</t>
  </si>
  <si>
    <t xml:space="preserve">ДП "Київський експертно - технічний центр Держпраці" Санітарно-гігієнічна лабораторія "Охорона праці" </t>
  </si>
  <si>
    <t>Назва лабораторії</t>
  </si>
  <si>
    <t>Код ЄДРПОУ</t>
  </si>
  <si>
    <t xml:space="preserve">Чисельність лікарів з гігієни праці </t>
  </si>
  <si>
    <t>Чисельність лабораторного персоналу</t>
  </si>
  <si>
    <t>З них за основним місцем</t>
  </si>
  <si>
    <t>завідувач лабораторії-лікар з гігієни праці</t>
  </si>
  <si>
    <t>-</t>
  </si>
  <si>
    <t>інженер-біолог</t>
  </si>
  <si>
    <t>лаборант-хімічного аналізу</t>
  </si>
  <si>
    <t>Санітарно-промислова лабораторія вимірювального бюро відділу головного метролога ПрАТ "Кременчуцький завод дорожніх машин"</t>
  </si>
  <si>
    <t>Кузьменко С. Д.</t>
  </si>
  <si>
    <t>лікар з гігієни праці</t>
  </si>
  <si>
    <t>інженер-лаборант з контролю виробництва</t>
  </si>
  <si>
    <t>лаборант з аналізу газів та пилу 4 розряду</t>
  </si>
  <si>
    <t>провідний інженер віддіду організації праці та зарплати</t>
  </si>
  <si>
    <t xml:space="preserve">Промсанітарія департаменту з охорони навколишнього середовища ПАТ "АрселорМіттал Кривий Ріг" </t>
  </si>
  <si>
    <t>заступник директора департаменту (промсанітарія)</t>
  </si>
  <si>
    <t>начальник лабораторії з моніторингу хімічних виробничих факторів</t>
  </si>
  <si>
    <t>провідний інженер лабораторії з моніторингу хімічних виробничих факторів</t>
  </si>
  <si>
    <t>інженер І кат. лабораторії з моніторингу хімічних виробничих факторів</t>
  </si>
  <si>
    <t>Петренко С.О.</t>
  </si>
  <si>
    <t>інженер ІІ кат. лабораторії з моніторингу хімічних виробничих факторів</t>
  </si>
  <si>
    <t>начальник бюро з моніторингу фізичних виробничих факторів</t>
  </si>
  <si>
    <t>інженер І категорії бюро з моніторингу фізичних виробничих факторів</t>
  </si>
  <si>
    <t>лаборант хімічного аналізу 5 р. лабораторії з моніторингу хімічних виробничих факторів</t>
  </si>
  <si>
    <t>Санітарна лабораторія ДП "Рівненський експертно-технічний центр Держпраці"</t>
  </si>
  <si>
    <t>хімік, начальник санлабораторії</t>
  </si>
  <si>
    <t>хімік</t>
  </si>
  <si>
    <t>Безверха О.В.</t>
  </si>
  <si>
    <t>зв. 31.03.2020</t>
  </si>
  <si>
    <t>Герасимчук Т.В.</t>
  </si>
  <si>
    <t>гігієнічна оцінка умов праці</t>
  </si>
  <si>
    <t>зв. 03.04.2019</t>
  </si>
  <si>
    <t>ДУ "Житомирський обласний лабораторний центр МОЗ України"</t>
  </si>
  <si>
    <t>лікар-лаборант-гігієніст</t>
  </si>
  <si>
    <t>фельдшер-лаборант</t>
  </si>
  <si>
    <t xml:space="preserve">завідувач лабораторії фізичних факторів, лікар із загальної гігієни </t>
  </si>
  <si>
    <t>іонізуюче випромінювання</t>
  </si>
  <si>
    <t>лікар із загальної гігієни лабораторії фізичних факторів</t>
  </si>
  <si>
    <t>інженер лабораторії фізичних факторів</t>
  </si>
  <si>
    <t>завідуючий баклабораторією, лікар-бактеріолог</t>
  </si>
  <si>
    <t>завідуючий лабораторією ОНІ, лікар-бактеріолог</t>
  </si>
  <si>
    <t>інженер</t>
  </si>
  <si>
    <t xml:space="preserve">ДП "Кіровоградський експертно-технічний центр Держпраці" Санітарно-промислова лабораторія  </t>
  </si>
  <si>
    <t>завідуючий СПЛ</t>
  </si>
  <si>
    <t>зв. 05.04.2020</t>
  </si>
  <si>
    <t xml:space="preserve">інженер-лаборант </t>
  </si>
  <si>
    <t>зв.</t>
  </si>
  <si>
    <t>лаборант</t>
  </si>
  <si>
    <t>Вечеровський В.Г.</t>
  </si>
  <si>
    <t>ДУ "Інститут медицини праці імені Ю.І. Кундієва Національної академії медичних наук України"</t>
  </si>
  <si>
    <t>Діордічук Т.І.</t>
  </si>
  <si>
    <t>завідувач лабораторії</t>
  </si>
  <si>
    <t>заступник завідувача лабораторії</t>
  </si>
  <si>
    <t>молодший науковий співробітник</t>
  </si>
  <si>
    <t>Кононова І.Г.</t>
  </si>
  <si>
    <t>старший науковий співробітник</t>
  </si>
  <si>
    <t>Никифорук О.І.</t>
  </si>
  <si>
    <t>лаборант І категорії</t>
  </si>
  <si>
    <t>провідний інженер</t>
  </si>
  <si>
    <t>провідний науковий співробітник</t>
  </si>
  <si>
    <t>Чередніченко І.М.</t>
  </si>
  <si>
    <t>науковий співробітник</t>
  </si>
  <si>
    <t>Краматорська міська філія ДУ "Донецький обласний лабораторний центр МОЗ України"</t>
  </si>
  <si>
    <t>Завідувач санітарно гігієнічної лабораторії, лікар лаборант гігієніст</t>
  </si>
  <si>
    <t>Лікар з загальної гігієни</t>
  </si>
  <si>
    <t>дослідження фізичних факторів</t>
  </si>
  <si>
    <t>дослідження фізичних та хімічних факторів</t>
  </si>
  <si>
    <t>дослідження хімічних факторів</t>
  </si>
  <si>
    <t>технік</t>
  </si>
  <si>
    <t>помічник лікаря</t>
  </si>
  <si>
    <t>звільнено 20.12.2018</t>
  </si>
  <si>
    <t>ДУ "Лабораторний центр на залізничному транспорті МОЗ України"</t>
  </si>
  <si>
    <t xml:space="preserve">завідувач лабораторії </t>
  </si>
  <si>
    <t xml:space="preserve">біолог </t>
  </si>
  <si>
    <t>інженер-лаборант</t>
  </si>
  <si>
    <t>фельдшер-санітарний</t>
  </si>
  <si>
    <t>завідувач радіологічної лабораторії</t>
  </si>
  <si>
    <t>завідувач санітарно-гігієнічної лабораторії, біолог</t>
  </si>
  <si>
    <t>завідувач відділення</t>
  </si>
  <si>
    <t>лікар з гігієни праці (з 22.08.2019)</t>
  </si>
  <si>
    <t>санітарний фельдшер</t>
  </si>
  <si>
    <t xml:space="preserve">Санітарно-екологічна лабораторія ТОВ "Навчально-виробничий центр "Професійна безпека" </t>
  </si>
  <si>
    <t>начальник санітарно-екологічної лабораторії</t>
  </si>
  <si>
    <t>зв. 02.05.2019</t>
  </si>
  <si>
    <t>зв. 08.08.2019</t>
  </si>
  <si>
    <t>начальник санітарно-екологічної лабораторії, лікар з гігієни праці</t>
  </si>
  <si>
    <t xml:space="preserve"> з 21.05.2019 Лікар з г/п</t>
  </si>
  <si>
    <t>головний фахівець</t>
  </si>
  <si>
    <t>в.о. начальника лабораторії</t>
  </si>
  <si>
    <t>ПАТ "Кременчуцький сталеливарний завод"</t>
  </si>
  <si>
    <t xml:space="preserve">начальник лабораторії </t>
  </si>
  <si>
    <t>інженер з охорони навколишнього середовища ІІ категорії</t>
  </si>
  <si>
    <t>лаборант хіміічного аналізу 4 розряду</t>
  </si>
  <si>
    <t>лаборант хіміічного аналізу 3 розряду</t>
  </si>
  <si>
    <t>ДУ "Український науково-дослідний інститут промислової медицини"</t>
  </si>
  <si>
    <t>завідувач лабораторії промислового мікроклімату і фізіології теплообміну</t>
  </si>
  <si>
    <t>завідувач лабораторії промислових аерозолів</t>
  </si>
  <si>
    <t>старший науковий співробітник, в.о. завідувача лабораторії шуму і вібрації</t>
  </si>
  <si>
    <t>дослідження факторів трудового процесу</t>
  </si>
  <si>
    <t>Санітарно-технічна лабораторія ПрАТ "Маріупольський металургійний комбінат ім. Ілліча"</t>
  </si>
  <si>
    <t>начальник лабораторії (осн), лікар з гігієни праці (сум)</t>
  </si>
  <si>
    <t>начальник групи фізичних факторів та фізіології праці</t>
  </si>
  <si>
    <t>начальник групи промислово-санітарних аналізів і вимірів</t>
  </si>
  <si>
    <t>інженер І категорії</t>
  </si>
  <si>
    <t>інженер ІІ категорії</t>
  </si>
  <si>
    <t>інженер 1 кат. (з 14.03.2019)</t>
  </si>
  <si>
    <t xml:space="preserve">лаборант хімічного аналізу 5 р. </t>
  </si>
  <si>
    <t>учень лаборанта хімічного аналізу</t>
  </si>
  <si>
    <t>звільнена 07.12.2018</t>
  </si>
  <si>
    <t>зв. 14.03.2019</t>
  </si>
  <si>
    <t>Дружківська міська філія ДУ "Донецький обласний лабораторний центр МОЗ України"</t>
  </si>
  <si>
    <t>Литвиненко Е.А.</t>
  </si>
  <si>
    <t>завідувачка лабораторією, лікар лаборант-гігієніст</t>
  </si>
  <si>
    <t>Торецька міська філія ДУ "Донецький обласний лабораторний центр МОЗ України"</t>
  </si>
  <si>
    <t>завідувач відділення організації санітарно-гігієнічних досліджень</t>
  </si>
  <si>
    <t>лікар з гігієни харчування</t>
  </si>
  <si>
    <t>лікар лаборант гігієніст</t>
  </si>
  <si>
    <t>лікар-бактеріолог</t>
  </si>
  <si>
    <t>бактеріолог</t>
  </si>
  <si>
    <t>фельдшер-лаборант з бактеріології</t>
  </si>
  <si>
    <t>лаборант з бактеріології</t>
  </si>
  <si>
    <t>Слов'янська районна філія ДУ "Донецький обласний лабораторний центр МОЗ України"</t>
  </si>
  <si>
    <t>фельдшер лаборант</t>
  </si>
  <si>
    <t>завіщдуюча санітарно гігієнічною лабораторією</t>
  </si>
  <si>
    <t>провідний їнженер</t>
  </si>
  <si>
    <t>лікар з комунальної гігієни</t>
  </si>
  <si>
    <t>ВП Дніпродзержинський хімічний завод ДП "Східний гірничо-збагачувальний комбінат"</t>
  </si>
  <si>
    <t>начальник ЦЗЛ</t>
  </si>
  <si>
    <t>провідний інженер технолог аналітичної групи ЦЗЛ</t>
  </si>
  <si>
    <t>провідний інженер технолог санітарної лабораторії ЦЗЛ</t>
  </si>
  <si>
    <t>лікар гігієніст</t>
  </si>
  <si>
    <t>інженер з метрології</t>
  </si>
  <si>
    <t>інженер технолог</t>
  </si>
  <si>
    <t>інжнер технолог</t>
  </si>
  <si>
    <t>лаборант аналізу газу і пилу 4 го розряду</t>
  </si>
  <si>
    <t>дозиметрист 5 розряду</t>
  </si>
  <si>
    <t>інженер з ремонту</t>
  </si>
  <si>
    <t>ДУ "Лабораторний центр на повітряному транспорті МОЗ України"</t>
  </si>
  <si>
    <t>завідувач санітарно-гігієнічної лабораторії відділу дослідження фізичних та хімічних факторів</t>
  </si>
  <si>
    <t>завідувач лабораторії ЕМП та інших фізфакторів</t>
  </si>
  <si>
    <t>лікар з радіаційної гігієни</t>
  </si>
  <si>
    <t>ТОВ "Науково-технічний, медико-екологічний центр "Екосистема"</t>
  </si>
  <si>
    <t>інженер лаборант</t>
  </si>
  <si>
    <t>філія УкрНДІгаз АТ "Укргазвидобування"</t>
  </si>
  <si>
    <t>Бороденко Л.С.</t>
  </si>
  <si>
    <t>начальник промислово санітарної лабораторії</t>
  </si>
  <si>
    <t>ТОВ "Науково-дослідний інститут профілактичної медицини"</t>
  </si>
  <si>
    <t>завідувач санітарно-гігієнічної лабораторії, лікар з гігієни праці</t>
  </si>
  <si>
    <t>дослідження факторів трудового процесу, гігієнічна оцінка умов праці</t>
  </si>
  <si>
    <t>інженер-технолог</t>
  </si>
  <si>
    <t>завідувач хіміко-аналітичної лабораторії екологічних досліджень, інженер з метрології</t>
  </si>
  <si>
    <t>інженер-радіолог</t>
  </si>
  <si>
    <t>Чернігівський міський відділ ДУ "Чернігівський обласний лабораторний центр МОЗ України"</t>
  </si>
  <si>
    <t>завідуюча лабораторією</t>
  </si>
  <si>
    <t>ДСП "Чорнобильська АЕС"</t>
  </si>
  <si>
    <t>інженер з охорони праці</t>
  </si>
  <si>
    <t>лаборант радіометрист</t>
  </si>
  <si>
    <t>начальник лабораторії ІДК</t>
  </si>
  <si>
    <t>провідний інженер технолог</t>
  </si>
  <si>
    <t>інженер радіолог</t>
  </si>
  <si>
    <t>дозиметрист</t>
  </si>
  <si>
    <t>лаборатн радіометрист</t>
  </si>
  <si>
    <t>Науковий центр санітарно-гігієнічних та фізіолого-ергономічних досліджень ДП "Науково-дослідний інститут медико-екологічних проблем Донбасу та вугільної промисловості МОЗ України"</t>
  </si>
  <si>
    <t>завідувач Наукового центру</t>
  </si>
  <si>
    <t>завідувач лабораторії санітарно-хімічних досліджень</t>
  </si>
  <si>
    <t>завідувач лабораторії фізичних факторів (осн), лікар з гігієни праці (внутр. сум)</t>
  </si>
  <si>
    <t>завідувач лабораторії фізіолого-ергономічних досліджень</t>
  </si>
  <si>
    <t>старший науковий співробітник (осн), лікар з гігієни праці (сум)</t>
  </si>
  <si>
    <t>зв. 31.03.2019</t>
  </si>
  <si>
    <t>ТОВ "Науково-дослідне виробниче підприємство "Екологія"</t>
  </si>
  <si>
    <t>директор ТОВ</t>
  </si>
  <si>
    <t>лікар загальної та комунальної гігієни і гігієни праці</t>
  </si>
  <si>
    <t>заступник начальника лабораторії</t>
  </si>
  <si>
    <t>інженер-проектувальник</t>
  </si>
  <si>
    <t>Корюківський міськрайонний відділ ДУ "Чернігівський обласний лабораторний центр МОЗ України"</t>
  </si>
  <si>
    <t>ТОВ "ЕКО" санітарно-промислова лабораторія</t>
  </si>
  <si>
    <t>генеральний директор, завідувач лабораторії</t>
  </si>
  <si>
    <t>заступник генерального директора</t>
  </si>
  <si>
    <t>звільнений</t>
  </si>
  <si>
    <t>лікар з гігієни праці (основна), лікар-лаборант-гігієніст (внутрішнє сумісництво)</t>
  </si>
  <si>
    <t>завідувач сектором</t>
  </si>
  <si>
    <t>провідний інженер-програміст</t>
  </si>
  <si>
    <t>ТОВ "Науково-технічний лабораторний центр "ТРІМ ЕКО"</t>
  </si>
  <si>
    <t>еколог</t>
  </si>
  <si>
    <t>інженер еколог</t>
  </si>
  <si>
    <t>дослідження умов праці</t>
  </si>
  <si>
    <t>ДП "Східний гірничо-збагачувальний комбінат"</t>
  </si>
  <si>
    <t>начальник лабораторії</t>
  </si>
  <si>
    <t>інженер санітарної лабораторії</t>
  </si>
  <si>
    <t>технік дозиметрист</t>
  </si>
  <si>
    <t>ДУ "Хмельницький обласний лабораторний центр МОЗ України"</t>
  </si>
  <si>
    <t>Філь М.Г.</t>
  </si>
  <si>
    <t>завідувач лабораторії, лікар з гігієни праці</t>
  </si>
  <si>
    <t>зв. зі смертю 20.07.2019</t>
  </si>
  <si>
    <t>з 02.01.2020</t>
  </si>
  <si>
    <t>дослідження умов праці, гігієнічна оцінка умов праці</t>
  </si>
  <si>
    <t>з 17.07.2019 по 31.12.2019</t>
  </si>
  <si>
    <t>Іінженер</t>
  </si>
  <si>
    <t>біолог</t>
  </si>
  <si>
    <t>завідувач бак. лабораторії, лікар-бактеріолог</t>
  </si>
  <si>
    <t>фельдшер-лаборант баклабораторії</t>
  </si>
  <si>
    <t>завідувач радіологічної лабораторії, лікар з радіаійної гігієни</t>
  </si>
  <si>
    <t>Маріупольська міська філія ДУ "Донецький обласний лабораторний центр МОЗ України"</t>
  </si>
  <si>
    <t>лікар з гігєни праці</t>
  </si>
  <si>
    <t>завідувач санітарно-гігієнічної лабораторії</t>
  </si>
  <si>
    <t>завідувач лабораторією електромагінітних полів та інших фізичних факторів, лікар з радіаційної гігієни</t>
  </si>
  <si>
    <t>зв. 31.05.2019</t>
  </si>
  <si>
    <t>провідний інженер-радіолог</t>
  </si>
  <si>
    <t>фельдшер санітарний</t>
  </si>
  <si>
    <t>ДУ "Сумський обласний лабораторний центр МОЗ України"</t>
  </si>
  <si>
    <t>лікар із загальної гігієни</t>
  </si>
  <si>
    <t>Торгачов М.М.</t>
  </si>
  <si>
    <t>завідувачка лабораторії, лікар-лаборант-гігієніст</t>
  </si>
  <si>
    <t>завідуюча радіологічною лабораторією</t>
  </si>
  <si>
    <t>Поліщук Н.В.</t>
  </si>
  <si>
    <t xml:space="preserve">технік </t>
  </si>
  <si>
    <t>ТОВ "Регіональний учбово-консультативний центр"</t>
  </si>
  <si>
    <t>провідний інженер-хімік з атестації робочих місць</t>
  </si>
  <si>
    <t>Гавриленко М.Ю.</t>
  </si>
  <si>
    <t>інженер-лаборант (еколог)</t>
  </si>
  <si>
    <t>технік-лаборант</t>
  </si>
  <si>
    <t>провідний інженер з атестації робочих місць</t>
  </si>
  <si>
    <t>Дніпропетровський ВП ДУ "Лабораторний центр на залізничному транспорті МОЗ України"</t>
  </si>
  <si>
    <t>інженер 1 кат.</t>
  </si>
  <si>
    <t>в.о. зав. лабораторією</t>
  </si>
  <si>
    <t>лікар з гігієни праці (внутр. сум) зав.лабораторії електромагініт. полів(осн)</t>
  </si>
  <si>
    <t>Одеський відокремлений підрозділ ДУ "Лабораторний центр на залізничному транспорті МОЗ України"</t>
  </si>
  <si>
    <t>Коваленко А.П.</t>
  </si>
  <si>
    <t xml:space="preserve">лікар з гігієни праці </t>
  </si>
  <si>
    <t>завідувач відділення, лікар із загальної гігієни</t>
  </si>
  <si>
    <t>Лобов О.К.</t>
  </si>
  <si>
    <t>ПП "Науково-технічний центр "Екосистема плюс" вимірювальна лабораторія</t>
  </si>
  <si>
    <t>Орлов Д.В.</t>
  </si>
  <si>
    <t>інженер-дослідник</t>
  </si>
  <si>
    <t>ВП "Рівненська АЕС" ДП "НАЕК "Енергоатом"</t>
  </si>
  <si>
    <t>інженер (фізик)</t>
  </si>
  <si>
    <t>лаборант хімічного аналізу</t>
  </si>
  <si>
    <t>лаборант-радіометрист</t>
  </si>
  <si>
    <t>ДП "Волинський експертно-технічний центр Держпраці"</t>
  </si>
  <si>
    <t>провідний хімік</t>
  </si>
  <si>
    <t>Павловська С.В.</t>
  </si>
  <si>
    <t>хімік 1 категорії</t>
  </si>
  <si>
    <t>Мачеєв Ю.А.</t>
  </si>
  <si>
    <t>КП "Київпастранс" відокремлений підрозділ Станція технічного обслуговування автобусів</t>
  </si>
  <si>
    <t>інженер 1 категорії</t>
  </si>
  <si>
    <t>Селидівська міжміська філія ДУ "Донецький обласний лабораторний центр МОЗ України"</t>
  </si>
  <si>
    <t>завідувач лабораторії-лікар-лаборант-гігієніст</t>
  </si>
  <si>
    <t>ДП "Західний експертно-технічний центр Держпраці"</t>
  </si>
  <si>
    <t>керівник лабораторії</t>
  </si>
  <si>
    <t>лікар з гігієни праці (з 06.03.19)</t>
  </si>
  <si>
    <t>лікар з гігієни праці (з 01.08.2019)</t>
  </si>
  <si>
    <t>лікар-психофізіолог</t>
  </si>
  <si>
    <t>інженер-хімік</t>
  </si>
  <si>
    <t>ДУ "Кіровоградський обласний лабораторний центр МОЗ України"</t>
  </si>
  <si>
    <t>Чернуха І.В.</t>
  </si>
  <si>
    <t>Жосан М.М.</t>
  </si>
  <si>
    <t>Кондратюк Т.В.</t>
  </si>
  <si>
    <t>Таран М.А.</t>
  </si>
  <si>
    <t>Голдіна С.В.</t>
  </si>
  <si>
    <t>хімічні фактори</t>
  </si>
  <si>
    <t>Гавриш Т.В.</t>
  </si>
  <si>
    <t>Зубкова О.А.</t>
  </si>
  <si>
    <t>Петрова Н.В.</t>
  </si>
  <si>
    <t>Романенко О.В.</t>
  </si>
  <si>
    <t>Громова В.В.</t>
  </si>
  <si>
    <t>Дігтярьова О.В.</t>
  </si>
  <si>
    <t>Болсуновська О.С.</t>
  </si>
  <si>
    <t>Ковальова І.В.</t>
  </si>
  <si>
    <t>Полонська Н:.М.</t>
  </si>
  <si>
    <t>Тітаренко І.М.</t>
  </si>
  <si>
    <t>ДП "Донецький експертно-технічний центр Держпраці"</t>
  </si>
  <si>
    <t>Токарев П.О.</t>
  </si>
  <si>
    <t>Жук І.Г.</t>
  </si>
  <si>
    <t>Давиденко О.І.</t>
  </si>
  <si>
    <t>ПАТ "ІНТЕРПАЙП Нижньодніпровський трубопрокатний завод" лабораторія промислової санітарії та екології</t>
  </si>
  <si>
    <t>Васильєва В.О.</t>
  </si>
  <si>
    <t>Лисенко М.О.</t>
  </si>
  <si>
    <t>Скубченко С.Д.</t>
  </si>
  <si>
    <t>Матюха О.М.</t>
  </si>
  <si>
    <t>Ілюхіна І.М.</t>
  </si>
  <si>
    <t>Шрейдер І.І.</t>
  </si>
  <si>
    <t>призн. 19.03.2019</t>
  </si>
  <si>
    <t>Торохтій І.Я.</t>
  </si>
  <si>
    <t>Дерябіна І.В.</t>
  </si>
  <si>
    <t>Науково-дослідна лабораторія з охорони праці та навколишнього середовища Національного університету "Полтавська політехніка ім. Юрія Кондратюка"</t>
  </si>
  <si>
    <t>Побуховська Ю.О.</t>
  </si>
  <si>
    <t>Демченко О.В.</t>
  </si>
  <si>
    <t>Щербінін Л.Г.</t>
  </si>
  <si>
    <t>зв. 03.02.2020</t>
  </si>
  <si>
    <t>Шульгін В.В.</t>
  </si>
  <si>
    <t>Бунякіна Н.В.</t>
  </si>
  <si>
    <t>Антоненко Т.М.</t>
  </si>
  <si>
    <t>ДУ "Київський обласний лабораторний центр МОЗ України"</t>
  </si>
  <si>
    <t>Кошик О.В.</t>
  </si>
  <si>
    <t>Голик Р.М.</t>
  </si>
  <si>
    <t>Гудзь О.С.</t>
  </si>
  <si>
    <t>Загоруйко С.В.</t>
  </si>
  <si>
    <t>Шайдюк О.М.</t>
  </si>
  <si>
    <t>Синько Л.О.</t>
  </si>
  <si>
    <t>технік-дозиметрист</t>
  </si>
  <si>
    <t>Роман С.О.</t>
  </si>
  <si>
    <t>Гасюк Л.Г.</t>
  </si>
  <si>
    <t>Ніколаєць В.І.</t>
  </si>
  <si>
    <t xml:space="preserve">ТОВ "Компанія "Центр ЛТД" </t>
  </si>
  <si>
    <t>Бота О.В.</t>
  </si>
  <si>
    <t>Гураль А.М.</t>
  </si>
  <si>
    <t>Левицький Б.П.</t>
  </si>
  <si>
    <t>Коцюмбас А.Є.</t>
  </si>
  <si>
    <t>Посацька О.Б.</t>
  </si>
  <si>
    <t>Джигирей Н.І.</t>
  </si>
  <si>
    <t>Сахнюк І.І.</t>
  </si>
  <si>
    <t>Думашівська Н.М.</t>
  </si>
  <si>
    <t>Лабораторія експертизи умов праці</t>
  </si>
  <si>
    <t>Гарбар С.Й.</t>
  </si>
  <si>
    <t>Гайдова О.В.</t>
  </si>
  <si>
    <t>Любенко Н.С.</t>
  </si>
  <si>
    <t>Лоборчук А.О.</t>
  </si>
  <si>
    <t>Чурілова Н.Г.</t>
  </si>
  <si>
    <t>супр. № 26/12/18-01 від 26.12.2018</t>
  </si>
  <si>
    <t>Гарбар А.С.</t>
  </si>
  <si>
    <t>Кочупінда І.Б.</t>
  </si>
  <si>
    <t>ДУ "Рівненський обласний лабораторний центр МОЗ України"</t>
  </si>
  <si>
    <t>Полюхович Д.А.</t>
  </si>
  <si>
    <t>Ярмолюк Т.І.</t>
  </si>
  <si>
    <t>Швець В.І.</t>
  </si>
  <si>
    <t>Масевич Р.В.</t>
  </si>
  <si>
    <t>Трубіцина С.Я.</t>
  </si>
  <si>
    <t>Круглова Ю.В.</t>
  </si>
  <si>
    <t>Павко Л.Ф.</t>
  </si>
  <si>
    <t>Седляр Н.В.</t>
  </si>
  <si>
    <t>ПрАТ "Дніпрометиз"  лабораторія з охорони навколишнього середовища</t>
  </si>
  <si>
    <t>Духовна С.М.</t>
  </si>
  <si>
    <t>Терновська Г.В.</t>
  </si>
  <si>
    <t>Крюкова І.В.</t>
  </si>
  <si>
    <t>Хованець О.Ю.</t>
  </si>
  <si>
    <t>Остапенко Ю.В.</t>
  </si>
  <si>
    <t>АТ "Харківський машинобудівний завод "Світло шахтаря" промислово-санітарна лабораторія</t>
  </si>
  <si>
    <t>Гаврилевська М.В.</t>
  </si>
  <si>
    <t>Шкарубська Н.В.</t>
  </si>
  <si>
    <t>Мішина Л.О.</t>
  </si>
  <si>
    <t>Осова Н.В.</t>
  </si>
  <si>
    <t>ДУ "Черкаський обласний лабораторний центр МОЗ України"</t>
  </si>
  <si>
    <t>Черепанов М.М.</t>
  </si>
  <si>
    <t>Бондаренко Ю.Г.</t>
  </si>
  <si>
    <t>Коханій О.А.</t>
  </si>
  <si>
    <t>Кириленко О.О.</t>
  </si>
  <si>
    <t>Баринова Т.В.</t>
  </si>
  <si>
    <t>Печкоріна О.М.</t>
  </si>
  <si>
    <t>Мухіна А.О. (звільнена)</t>
  </si>
  <si>
    <t>звільнена 28.12.2018</t>
  </si>
  <si>
    <t>Шевченко Т.В.</t>
  </si>
  <si>
    <t>Даценко Л.П.</t>
  </si>
  <si>
    <t>Загородня І.В.</t>
  </si>
  <si>
    <t>Чванило С.М.</t>
  </si>
  <si>
    <t>Гриб А.А.</t>
  </si>
  <si>
    <t>Голуб О.М.</t>
  </si>
  <si>
    <t>Сєрік Г.І.</t>
  </si>
  <si>
    <t>Трубчанінова О.М.</t>
  </si>
  <si>
    <t>КП виконавчого органу Київради "Київтеплоенерго"</t>
  </si>
  <si>
    <t>Костина Г.М.</t>
  </si>
  <si>
    <t>начальник відділу</t>
  </si>
  <si>
    <t>Бутитер М.В.</t>
  </si>
  <si>
    <t>Корнєєва В.М.</t>
  </si>
  <si>
    <t>Марійчук Н.П.</t>
  </si>
  <si>
    <t>ТОВ "Сан Пром Сервіс Лаб"</t>
  </si>
  <si>
    <t>Туренко Н.П.</t>
  </si>
  <si>
    <t>Сахно О.С.</t>
  </si>
  <si>
    <t>зв. 13.12.2019</t>
  </si>
  <si>
    <t>Підгаєвський В.Д.</t>
  </si>
  <si>
    <t>Коваленко А.П. (зв.)</t>
  </si>
  <si>
    <t>звільнено 28.02.2019</t>
  </si>
  <si>
    <t>Харківський ВП ДУ "Лабораторний центр на залізничному транспорті МОЗ України"</t>
  </si>
  <si>
    <t>Бугай О.В.</t>
  </si>
  <si>
    <t>Богун С.В.</t>
  </si>
  <si>
    <t>Павленко Т.В.</t>
  </si>
  <si>
    <t>Домєшкіна А.В.</t>
  </si>
  <si>
    <t>Затоковенко Л.І.</t>
  </si>
  <si>
    <t>Разсукований Д.Б.</t>
  </si>
  <si>
    <t>Пащенко О.В.</t>
  </si>
  <si>
    <t>Багаєва О.В.</t>
  </si>
  <si>
    <t>ДП "Миколаївський експертно-технічний центр Держпраці"</t>
  </si>
  <si>
    <t>Ясенчук О.Д.</t>
  </si>
  <si>
    <t>Маришев Д.М.</t>
  </si>
  <si>
    <t>Богданов О.А.</t>
  </si>
  <si>
    <t>Гембаровська Т.М.</t>
  </si>
  <si>
    <t>Сторожук Ю.М.</t>
  </si>
  <si>
    <t>Костянтинівське управління по газопостачанню та газифікації ПАТ "По газопостачанню та газифікації "Донецькоблгаз"</t>
  </si>
  <si>
    <t>Андрусик І.А.</t>
  </si>
  <si>
    <t>Севостьянова Г.В.</t>
  </si>
  <si>
    <t>Сисоєва О.А.</t>
  </si>
  <si>
    <t>Ліса М.С.</t>
  </si>
  <si>
    <t>Мазур В.В.</t>
  </si>
  <si>
    <t>ДП "Житомирський експертно-технічний центр Держпраці"</t>
  </si>
  <si>
    <t>Андрієвська К.О.</t>
  </si>
  <si>
    <t>Осипчук В.Г.</t>
  </si>
  <si>
    <t>Позняк Л.Я.</t>
  </si>
  <si>
    <t>ДУ "Івано-Франківський обласний лабораторний центр МОЗ України"</t>
  </si>
  <si>
    <t>Здоровий Ю.О.</t>
  </si>
  <si>
    <t>Ульянова О.М.</t>
  </si>
  <si>
    <t>Івасів Г.В.</t>
  </si>
  <si>
    <t>Присяжнюк А.І.</t>
  </si>
  <si>
    <t>Лавришин М.В.</t>
  </si>
  <si>
    <t>Романишин Л.Є.</t>
  </si>
  <si>
    <t>Озмінська Т.В.</t>
  </si>
  <si>
    <t>Головата І.П.</t>
  </si>
  <si>
    <t>Мурзов В.В.</t>
  </si>
  <si>
    <t>Кучерак Т.В.</t>
  </si>
  <si>
    <t>Гайдар М.М.</t>
  </si>
  <si>
    <t>Кінаш В.В.</t>
  </si>
  <si>
    <t>ПрАТ "Одеський машинобудівний завод"</t>
  </si>
  <si>
    <t>Чебанюк О.В.</t>
  </si>
  <si>
    <t>Вольф А.В.</t>
  </si>
  <si>
    <t>Моспан Т.Г.</t>
  </si>
  <si>
    <t>Мале приватне підприємство "ЕКОС"</t>
  </si>
  <si>
    <t>Калюжна О.В.</t>
  </si>
  <si>
    <t>Калюжний Д.В.</t>
  </si>
  <si>
    <t>Лисичанська міськрайонна філія ДУ "Луганський обласний лабораторний центр МОЗ України"</t>
  </si>
  <si>
    <t>Сьомкіна Н.А.</t>
  </si>
  <si>
    <t>Лавщенко С.І.</t>
  </si>
  <si>
    <t>Маркова І.Ю.</t>
  </si>
  <si>
    <t>Мамєдова І.Г.</t>
  </si>
  <si>
    <t>Коваленко С.Г.</t>
  </si>
  <si>
    <t>Проскурякова О.В.</t>
  </si>
  <si>
    <t>Бондарєва А.О.</t>
  </si>
  <si>
    <t>Хмельницька М.В.</t>
  </si>
  <si>
    <t>Краснова Л.Г.</t>
  </si>
  <si>
    <t>Бездоля Т.І.</t>
  </si>
  <si>
    <t>Мєдвєдєва Ю.В.</t>
  </si>
  <si>
    <t>ДУ "Харківський обласний лабораторний центр МОЗ України"</t>
  </si>
  <si>
    <t>Лазоренко В.П.</t>
  </si>
  <si>
    <t>Шелехова Л.В.</t>
  </si>
  <si>
    <t>Брусенцева О.Г.</t>
  </si>
  <si>
    <t>Костенко О.С.</t>
  </si>
  <si>
    <t>Снитко І.Ф.</t>
  </si>
  <si>
    <t>Колеснікова В.І.</t>
  </si>
  <si>
    <t>Любецька В.В.</t>
  </si>
  <si>
    <t>КП "Запорізький обласний центр охорони праці"</t>
  </si>
  <si>
    <t>Матвієнко А.М.</t>
  </si>
  <si>
    <t>Блохінов А.В.</t>
  </si>
  <si>
    <t>Лазько Д.М.</t>
  </si>
  <si>
    <t>Чугуненко А.В.</t>
  </si>
  <si>
    <t>Роман С.В.</t>
  </si>
  <si>
    <t>Науково-дослідний інститут гігієни праці та професійних захворювань Харківського національного медичного університету</t>
  </si>
  <si>
    <t>Дрокіна О.М.</t>
  </si>
  <si>
    <t>Боярський М.Р.</t>
  </si>
  <si>
    <t>Герасименко О.І.</t>
  </si>
  <si>
    <t>Дяченко І.О.</t>
  </si>
  <si>
    <t>Боярський О.М.</t>
  </si>
  <si>
    <t>Марюха Ю.В.</t>
  </si>
  <si>
    <t>Вишневська Н.П.</t>
  </si>
  <si>
    <t>Педоренко З.І.</t>
  </si>
  <si>
    <t>Кормілець І.В.</t>
  </si>
  <si>
    <t>ВП "Запорізький міський відділ ДУ "Запорізький обласний лабораторний центр МОЗ України"</t>
  </si>
  <si>
    <t>Валюх О.С.</t>
  </si>
  <si>
    <t>Савін О.Л.</t>
  </si>
  <si>
    <t>Дудка Г.І.</t>
  </si>
  <si>
    <t>Селезньова Л.Ф.</t>
  </si>
  <si>
    <t>Тімченко О.В.</t>
  </si>
  <si>
    <t>Нікітчук О.А.</t>
  </si>
  <si>
    <t>Кострикіна Н.В.</t>
  </si>
  <si>
    <t>ДУ "Луганський обласний лабораторний центр МОЗ України"</t>
  </si>
  <si>
    <t>Каленюк В.М.</t>
  </si>
  <si>
    <t>Шевченко Т.Л.</t>
  </si>
  <si>
    <t>Данілейченко В.О.</t>
  </si>
  <si>
    <t>Заболотна Т.А.</t>
  </si>
  <si>
    <t>Галкіна К.М.</t>
  </si>
  <si>
    <t>Сотникова О.М.</t>
  </si>
  <si>
    <t>Шевцова С.В.</t>
  </si>
  <si>
    <t>Макаренко О.Є.</t>
  </si>
  <si>
    <t>Пономарева О.Ф.</t>
  </si>
  <si>
    <t>ДУ "Запорізький обласний лабораторний центр МОЗ України"</t>
  </si>
  <si>
    <t>Макаров Д.О.</t>
  </si>
  <si>
    <t>Гуляш В.М.</t>
  </si>
  <si>
    <t>Шамрай О.А.</t>
  </si>
  <si>
    <t>зв. 09.01.2019</t>
  </si>
  <si>
    <t>Линник М.Г.</t>
  </si>
  <si>
    <t>Дегтярьова З.І.</t>
  </si>
  <si>
    <t>Курган О.П.</t>
  </si>
  <si>
    <t>Авдєєва Н.В.</t>
  </si>
  <si>
    <t>Шиян І.Є.</t>
  </si>
  <si>
    <t>Кульман В.В.</t>
  </si>
  <si>
    <t>Антипина Е.М.</t>
  </si>
  <si>
    <t>Бондаренко О.О.</t>
  </si>
  <si>
    <t>Московець Е.А.</t>
  </si>
  <si>
    <t>Івченко М.А.</t>
  </si>
  <si>
    <t>Кучерук І.В.</t>
  </si>
  <si>
    <t>Коваль Т.І.</t>
  </si>
  <si>
    <t>Копійка Н.В.</t>
  </si>
  <si>
    <t>Нурієва О.Ф.</t>
  </si>
  <si>
    <t>Пантюхова В.Ю.</t>
  </si>
  <si>
    <t>Дмитренко Р.Ю.</t>
  </si>
  <si>
    <t>Пчолкіна О.С,</t>
  </si>
  <si>
    <t>Костенецький М.І.</t>
  </si>
  <si>
    <t>Лемешко Л.Т.</t>
  </si>
  <si>
    <t>Трусевич І.Л.</t>
  </si>
  <si>
    <t>Борцова М.В.</t>
  </si>
  <si>
    <t>ДП "Чернігівський експертно-технічний центр Держпраці"</t>
  </si>
  <si>
    <t>Жукова Т.А.</t>
  </si>
  <si>
    <t>Кубрак Л.Д.</t>
  </si>
  <si>
    <t>Короліхіна А.Г.</t>
  </si>
  <si>
    <t>Максименко В.М.</t>
  </si>
  <si>
    <t>Дегтяр Л.І.</t>
  </si>
  <si>
    <t>ДУ "Тернопільський обласний лабораторний центр МОЗ України"</t>
  </si>
  <si>
    <t>Павельєв М.Д.</t>
  </si>
  <si>
    <t>Куліковська А.І.</t>
  </si>
  <si>
    <t>Брик М.Б.</t>
  </si>
  <si>
    <t>Черномиз Х.І.</t>
  </si>
  <si>
    <t>Закальська І.А.</t>
  </si>
  <si>
    <t>Павлик В.І.</t>
  </si>
  <si>
    <t>Шимків Л.С.</t>
  </si>
  <si>
    <t>Кудрик О.М.</t>
  </si>
  <si>
    <t>Реброва Т.Л.</t>
  </si>
  <si>
    <t>Журавель Н.Г.</t>
  </si>
  <si>
    <t>Ясіновська С.Є.</t>
  </si>
  <si>
    <t>Овод В.О.</t>
  </si>
  <si>
    <t>Бригадир Н.В.</t>
  </si>
  <si>
    <t>Бідна О.А.</t>
  </si>
  <si>
    <t>Чайковська Н.П.</t>
  </si>
  <si>
    <t>Марценюк Н.А.</t>
  </si>
  <si>
    <t>Мельник О.В.</t>
  </si>
  <si>
    <t>Белз О.О.</t>
  </si>
  <si>
    <t>Публічне акціонерне товариство "Стома" санітарно-промислова лабораторія ЦЗЛ</t>
  </si>
  <si>
    <t>Дряєва О.Ю.</t>
  </si>
  <si>
    <t>Харлан Т.В.</t>
  </si>
  <si>
    <t>Склянна М.Б.</t>
  </si>
  <si>
    <t>Швидка О.О.</t>
  </si>
  <si>
    <t>Олександрійський міськміжрайонний відділ ДУ "Кіровоградський обласний лабораторний центр МОЗ України"</t>
  </si>
  <si>
    <t>Лунгол В.І.</t>
  </si>
  <si>
    <t>Найденко Т.А.</t>
  </si>
  <si>
    <t>Мілашенко В.А.</t>
  </si>
  <si>
    <t>Шищук Л.І.</t>
  </si>
  <si>
    <t>Смуглій Т.М.</t>
  </si>
  <si>
    <t>Санітарна лабораторія експертизи умов праці управління праці департаменту соціальної політики Івано-Франківської ОДА</t>
  </si>
  <si>
    <t>Романів М.Д.</t>
  </si>
  <si>
    <t>Колодій А.В.</t>
  </si>
  <si>
    <t>Шинкарчук І.М.</t>
  </si>
  <si>
    <t>ДП "Антонов" лабораторія гігієни праці та промислової санітарії</t>
  </si>
  <si>
    <t>Кушніренко О.П.</t>
  </si>
  <si>
    <t>Карнаух Н.А.</t>
  </si>
  <si>
    <t>Федько Д.С.</t>
  </si>
  <si>
    <t>Павленко О.В.</t>
  </si>
  <si>
    <t>Славінська О.П.</t>
  </si>
  <si>
    <t>Сокур Ю.В.</t>
  </si>
  <si>
    <t>Нурібеков А.М.</t>
  </si>
  <si>
    <t>Бейбулатова І.В.</t>
  </si>
  <si>
    <t>Поверіна А.Г.</t>
  </si>
  <si>
    <t>Потоцька Т.М.</t>
  </si>
  <si>
    <t>ПАТ "Сумихімпром" санітарна лабораторія</t>
  </si>
  <si>
    <t>Тагай В.К.</t>
  </si>
  <si>
    <t>Симоненко Л.В.</t>
  </si>
  <si>
    <t>Загорулько О.В.</t>
  </si>
  <si>
    <t>Борзенко В.В.</t>
  </si>
  <si>
    <t>Вернигора І.І.</t>
  </si>
  <si>
    <t>Заргарян А.О.</t>
  </si>
  <si>
    <t>ДП "Запорізький експертно-технічний центр Держпраці"</t>
  </si>
  <si>
    <t>Ворона С.Г.</t>
  </si>
  <si>
    <t>Гончар С.Ю.</t>
  </si>
  <si>
    <t>Костенко Л.Є.</t>
  </si>
  <si>
    <t>Копил І.Г.</t>
  </si>
  <si>
    <t>Вовчанська міжрайонна філія ДУ "Харківський обласний лабораторний центр МОЗ України"</t>
  </si>
  <si>
    <t>Фадєєва Є.Ю.</t>
  </si>
  <si>
    <t>Лемішко Ю.І.</t>
  </si>
  <si>
    <t>Ніколенко Т.О.</t>
  </si>
  <si>
    <t>Товстоган А.Ю.</t>
  </si>
  <si>
    <t>Пономарьова О.М.</t>
  </si>
  <si>
    <t>Скидан Н.М.</t>
  </si>
  <si>
    <t>Борисенко І.Г.</t>
  </si>
  <si>
    <t>ТОВ "Міжгалузевий центр охорони праці" лабораторія гігієни праці</t>
  </si>
  <si>
    <t>Васильєва К.О.</t>
  </si>
  <si>
    <t>Демченко Т.М.</t>
  </si>
  <si>
    <t>ДП "Придніпровський експертно-технічний центр Держпраці"</t>
  </si>
  <si>
    <t>Гайдідей О.В.</t>
  </si>
  <si>
    <t>Шипов В.І.</t>
  </si>
  <si>
    <t>Морозова К.М.</t>
  </si>
  <si>
    <t>Дубовська Д.В.</t>
  </si>
  <si>
    <t>Луцейн І.С. (зв)</t>
  </si>
  <si>
    <t>зв. 01.03.2019</t>
  </si>
  <si>
    <t>ПрАТ "РІВНЕАЗОТ" санітарна лабораторія</t>
  </si>
  <si>
    <t>Багуля І.М.</t>
  </si>
  <si>
    <t>Стадницька С.Я.</t>
  </si>
  <si>
    <t>Зуєнко У.Е.</t>
  </si>
  <si>
    <t>Шитюк М.І.</t>
  </si>
  <si>
    <t>Глудик Т.Є.</t>
  </si>
  <si>
    <t>Кошинська О.М.</t>
  </si>
  <si>
    <t>Корніюк Ф.А.</t>
  </si>
  <si>
    <t>Грицай О.О.</t>
  </si>
  <si>
    <t>Литвинчук А.В.</t>
  </si>
  <si>
    <t>Ювчик Л.В.</t>
  </si>
  <si>
    <t>Телетьон С.О.</t>
  </si>
  <si>
    <t>Гецко Л.Я.</t>
  </si>
  <si>
    <t>ПрАТ "Росава" вимірювальна санітарно-промислова лабораторія</t>
  </si>
  <si>
    <t>Шегеда Е.О.</t>
  </si>
  <si>
    <t>Новохацька О.М.</t>
  </si>
  <si>
    <t>зв. 23.09.2019</t>
  </si>
  <si>
    <t>Проценко Н.В.</t>
  </si>
  <si>
    <t>Собко С.В.</t>
  </si>
  <si>
    <t>Щоголєва Н.О.</t>
  </si>
  <si>
    <t>Шепко К.О.</t>
  </si>
  <si>
    <t>Іохім А.О.</t>
  </si>
  <si>
    <t>ПАТ "Дніпровський меткомбінат" санітарно-технічна лабораторія</t>
  </si>
  <si>
    <t>Ковальова О.Ю,</t>
  </si>
  <si>
    <t>Чувіло І.Ю.</t>
  </si>
  <si>
    <t>Капітонова О.О.</t>
  </si>
  <si>
    <t>Буц Н.Л.</t>
  </si>
  <si>
    <t>Штамбург В.А.</t>
  </si>
  <si>
    <t>Перев'язко О.А.</t>
  </si>
  <si>
    <t>Крижанівська А.О.</t>
  </si>
  <si>
    <t>Присвітла Г.Ю.</t>
  </si>
  <si>
    <t>Величко Ю.О.</t>
  </si>
  <si>
    <t>Гуляєва О.В.</t>
  </si>
  <si>
    <t>Асєєва О.В.</t>
  </si>
  <si>
    <t>Шосткинський міськрайонний відділ ДУ "Сумський обласний лабораторний центр МОЗ України"</t>
  </si>
  <si>
    <t>Зенченко К.М.</t>
  </si>
  <si>
    <t>зв. 06.06.2019</t>
  </si>
  <si>
    <t>Хроменко Н.М.</t>
  </si>
  <si>
    <t>.</t>
  </si>
  <si>
    <t>Сіра Д.В.</t>
  </si>
  <si>
    <t>Ткаченко С.А.</t>
  </si>
  <si>
    <t>Тимошенко Л.А.</t>
  </si>
  <si>
    <t>Калюжна І.В.</t>
  </si>
  <si>
    <t>Мурза Н.П.</t>
  </si>
  <si>
    <t>Клочко С.М.</t>
  </si>
  <si>
    <t>Грунтенко Л.В.</t>
  </si>
  <si>
    <t>Покрова О.В.</t>
  </si>
  <si>
    <t>ТОВ "Лозівський ковальсько-механічний завод"  промислово-санітарна лабораторія</t>
  </si>
  <si>
    <t>Степанова О.В.</t>
  </si>
  <si>
    <t>Дрозд Т.С.</t>
  </si>
  <si>
    <t>Білоус Л.В.</t>
  </si>
  <si>
    <t>Донецький ВП ДУ "Лабораторний центр на залізничному транспорті МОЗ України"</t>
  </si>
  <si>
    <t>Каліберда В.І.</t>
  </si>
  <si>
    <t>Сурков В.І.</t>
  </si>
  <si>
    <t>Рєпій Є.В.</t>
  </si>
  <si>
    <t>Деркач Н.М.</t>
  </si>
  <si>
    <t>Копил О.Е.</t>
  </si>
  <si>
    <t>Кривінська Т.І.</t>
  </si>
  <si>
    <t>ТОВ "РІАЛ ПЛЮС"</t>
  </si>
  <si>
    <t>Медведюх-Терешко Н.І.</t>
  </si>
  <si>
    <t>Жукровська Н.Я.</t>
  </si>
  <si>
    <t>Боліновська Н.В.</t>
  </si>
  <si>
    <t>Лильо Л.О.</t>
  </si>
  <si>
    <t>Огороднича С.М.</t>
  </si>
  <si>
    <t>Конотопський міськрайонний відділ ДУ "Сумський обласний лабораторний центр МОЗ України"</t>
  </si>
  <si>
    <t>Кузьмін В.М.</t>
  </si>
  <si>
    <t>Сніжко П.А.</t>
  </si>
  <si>
    <t>Лойко Н.М.</t>
  </si>
  <si>
    <t>Колесник О.А.</t>
  </si>
  <si>
    <t>Панченко С.О.</t>
  </si>
  <si>
    <t>Міцай Н.М.</t>
  </si>
  <si>
    <t xml:space="preserve">ПАТ "Запоріжсталь" </t>
  </si>
  <si>
    <t>Головань Н.В.</t>
  </si>
  <si>
    <t>Нікрітіна Н.С.</t>
  </si>
  <si>
    <t>Синя О.В.</t>
  </si>
  <si>
    <t>Куций О.М.</t>
  </si>
  <si>
    <t>Тарасенко С.С.</t>
  </si>
  <si>
    <t>Нєхаєва А.В.</t>
  </si>
  <si>
    <t>Драчова І.В.</t>
  </si>
  <si>
    <t>Калініна В.Ю.</t>
  </si>
  <si>
    <t>Ханмамедова Д.Т.</t>
  </si>
  <si>
    <t>Кучак В.В.</t>
  </si>
  <si>
    <t>Климчук С.П.</t>
  </si>
  <si>
    <t>Малич Н.В.</t>
  </si>
  <si>
    <t>Резніченко І.М.</t>
  </si>
  <si>
    <t>Товстогань Н.В.</t>
  </si>
  <si>
    <t>Уколова І.О.</t>
  </si>
  <si>
    <t>ТОВ "КОРУМ ДРУЖКІВСЬКИЙ МАШИНОБУДІВНИЙ ЗАВОД" промислово-санітарна лабораторія</t>
  </si>
  <si>
    <t>Завтур І.А.</t>
  </si>
  <si>
    <t>Мішура Г.В.</t>
  </si>
  <si>
    <t>Кобець Г.В.</t>
  </si>
  <si>
    <t>ПАТ "АЗОТ" промислово-санітарна лабораторія</t>
  </si>
  <si>
    <t>Таланова Г.В.</t>
  </si>
  <si>
    <t>Кучеренко В.О.</t>
  </si>
  <si>
    <t>Білик І.Ю.</t>
  </si>
  <si>
    <t>Білик О.О.</t>
  </si>
  <si>
    <t>Дем'яненко Н.Г.</t>
  </si>
  <si>
    <t>Писарець І.В.</t>
  </si>
  <si>
    <t>Павлова О.В.</t>
  </si>
  <si>
    <t>Павлова Г.О.</t>
  </si>
  <si>
    <t>Олизько М.М.</t>
  </si>
  <si>
    <t>Цвященко Т.В.</t>
  </si>
  <si>
    <t>Савчук Л.А.</t>
  </si>
  <si>
    <t>Сокур С.А.</t>
  </si>
  <si>
    <t>Юрченко Л.М.</t>
  </si>
  <si>
    <t>Хупченко В.М.</t>
  </si>
  <si>
    <t>ТОВ "АСПО ЛТД" санітарно-екологічна лабораторія</t>
  </si>
  <si>
    <t>Власова Т.Г.</t>
  </si>
  <si>
    <t>Марценюк О.Л.</t>
  </si>
  <si>
    <t>Борисенко Н.В.</t>
  </si>
  <si>
    <t>Лемеха А.Г.</t>
  </si>
  <si>
    <t>Костюк Ю.М.</t>
  </si>
  <si>
    <t>фізичні та хімічні фактори</t>
  </si>
  <si>
    <t>з 17.02.2020</t>
  </si>
  <si>
    <t>Грига А.В.</t>
  </si>
  <si>
    <t>Мельник З.Г.</t>
  </si>
  <si>
    <t>Ортинський А.В.</t>
  </si>
  <si>
    <t>ПАТ "МОТОР СІЧ" комплексна санітарно-технічна лабораторія</t>
  </si>
  <si>
    <t>Аверічева Н.Г.</t>
  </si>
  <si>
    <t>Полякова О.Д.</t>
  </si>
  <si>
    <t>Домаш М.В.</t>
  </si>
  <si>
    <t>Цикало О.Г.</t>
  </si>
  <si>
    <t>Дмитренко Л.Г.</t>
  </si>
  <si>
    <t>Прилуцька Л.М.</t>
  </si>
  <si>
    <t>Коротич І.В.</t>
  </si>
  <si>
    <t>Костіна Т.О.</t>
  </si>
  <si>
    <t>фізіолог</t>
  </si>
  <si>
    <t>Вавільченкова Л.В.</t>
  </si>
  <si>
    <t>Заверіко І.М.</t>
  </si>
  <si>
    <t>Дірацуян М.С.</t>
  </si>
  <si>
    <t>Дем'янець В.А.</t>
  </si>
  <si>
    <t>Карпухіна Л.А.</t>
  </si>
  <si>
    <t>ПрАТ "Полтавський гірничо-збагачувальний комбінат" спеціалізована лабораторія</t>
  </si>
  <si>
    <t>Склярова О.В.</t>
  </si>
  <si>
    <t>Череватюк Д.М.</t>
  </si>
  <si>
    <t>Литвиненко О.І.</t>
  </si>
  <si>
    <t>перевед. 26.09.2019</t>
  </si>
  <si>
    <t>Чернова Г.В.</t>
  </si>
  <si>
    <t>Святодух Л.І.</t>
  </si>
  <si>
    <t>Дорошенко І.Д.</t>
  </si>
  <si>
    <t>Жолоб Н.Д.</t>
  </si>
  <si>
    <t>Фоменко О.О.</t>
  </si>
  <si>
    <t>перевед. 16.03.2020</t>
  </si>
  <si>
    <t>Когут О.В.</t>
  </si>
  <si>
    <t>Зіміна М.А.</t>
  </si>
  <si>
    <t>перевед. 18.03.2020</t>
  </si>
  <si>
    <t>Бєлуджан Д.Ю.</t>
  </si>
  <si>
    <t>Чистякова Н.В.</t>
  </si>
  <si>
    <t>Байдак Р.Н.</t>
  </si>
  <si>
    <t>Губа Н.І.</t>
  </si>
  <si>
    <t>Андрущенко Л.В.</t>
  </si>
  <si>
    <t>Каращук Л.І.</t>
  </si>
  <si>
    <t>Флячинська І.І.</t>
  </si>
  <si>
    <t>Тягнирядно А.В.</t>
  </si>
  <si>
    <t>Вознюк О.М.</t>
  </si>
  <si>
    <t>ДП "Автоскладальний завод     № 1 " ПАТ "Автомобільна компанія "Богдан Моторс"</t>
  </si>
  <si>
    <t>Пасік Л.М.</t>
  </si>
  <si>
    <t>Литвин В.А.</t>
  </si>
  <si>
    <t>Мокієць О.В.</t>
  </si>
  <si>
    <t>Киричук О.О.</t>
  </si>
  <si>
    <t>Корнійчук Л.І.</t>
  </si>
  <si>
    <t>ФОП Москаленко Людмила Степанівна</t>
  </si>
  <si>
    <t>Москаленко Л.С.</t>
  </si>
  <si>
    <t>Кириченко А.М.</t>
  </si>
  <si>
    <t>Петренко Р.М.</t>
  </si>
  <si>
    <t>ВП "Хмельницька АЕС" ДП "Енергоатом"</t>
  </si>
  <si>
    <t>Шуганцева Г.Ю.</t>
  </si>
  <si>
    <t>Прокопенко О.Г.</t>
  </si>
  <si>
    <t>Єнін В.В.</t>
  </si>
  <si>
    <t>Гончар Т.І.</t>
  </si>
  <si>
    <t>Петрук В.І.</t>
  </si>
  <si>
    <t>Пантелюк І.А.</t>
  </si>
  <si>
    <t>замість Добровольська К.О.</t>
  </si>
  <si>
    <t>Добровольська К.О.</t>
  </si>
  <si>
    <t>декретна відпустка</t>
  </si>
  <si>
    <t>ДУ "Чернігівський обласний лабораторний центр МОЗ України"</t>
  </si>
  <si>
    <t>Пирожкова С.В.</t>
  </si>
  <si>
    <t>Хорошок О.М.</t>
  </si>
  <si>
    <t>Хіміч Н.М.</t>
  </si>
  <si>
    <t>Прокопенко О.Ю.</t>
  </si>
  <si>
    <t>Шеєн Р.В.</t>
  </si>
  <si>
    <t>Положевець М.М.</t>
  </si>
  <si>
    <t>Бобровник С.В.</t>
  </si>
  <si>
    <t>Зорко О.Г.</t>
  </si>
  <si>
    <t>Котенкова Л.В.</t>
  </si>
  <si>
    <t>Хіміч Ю.М.</t>
  </si>
  <si>
    <t>Оникієнко Л.В.</t>
  </si>
  <si>
    <t>Хіміч І.М.</t>
  </si>
  <si>
    <t>Євдокимова Т.В.</t>
  </si>
  <si>
    <t>ПрАТ "Уманський завод "Мегомметр" виробничо-санітарна лабораторія</t>
  </si>
  <si>
    <t>Ковбасюк А.Г.</t>
  </si>
  <si>
    <t>Краус Л.Й.</t>
  </si>
  <si>
    <t>Вінницька О.М.</t>
  </si>
  <si>
    <t>Федорович Л.В.</t>
  </si>
  <si>
    <t>Туз С.А.</t>
  </si>
  <si>
    <t>ВП Волочиський машинобудівний завод            ПАТ "Мотор Січ"</t>
  </si>
  <si>
    <t>Гуменюк Т.В.</t>
  </si>
  <si>
    <t>Карпова А.Ф.</t>
  </si>
  <si>
    <t>Гарнага С.О.</t>
  </si>
  <si>
    <t>Дармороз С.В.</t>
  </si>
  <si>
    <t>Герцій Л.І.</t>
  </si>
  <si>
    <t>Дрозд В.П.</t>
  </si>
  <si>
    <t>Маселко Л.О.</t>
  </si>
  <si>
    <t>Гонтар З.В.</t>
  </si>
  <si>
    <t>Смик Н.М.</t>
  </si>
  <si>
    <t>Ступницький Д.П.</t>
  </si>
  <si>
    <t>ПрАТ "Миколаївський експерно-технічний центр"</t>
  </si>
  <si>
    <t>Попов О.М.</t>
  </si>
  <si>
    <t>Попов М.В.</t>
  </si>
  <si>
    <t>Колот Л.К.</t>
  </si>
  <si>
    <t>Супрун Н.В.</t>
  </si>
  <si>
    <t>ДУ "Закарпатський обласний лабораторний центр МОЗ України"</t>
  </si>
  <si>
    <t>Канчій В.І.</t>
  </si>
  <si>
    <t>Надь С.В.</t>
  </si>
  <si>
    <t>Лялик О.І.</t>
  </si>
  <si>
    <t>Томей Л.І.</t>
  </si>
  <si>
    <t>Туряниця Н.І.</t>
  </si>
  <si>
    <t>Пушкаш М.І.</t>
  </si>
  <si>
    <t>ТОВ "Спільне українсько-німецьке підприємство "Товариство технічного нагляду ДІЕКС"</t>
  </si>
  <si>
    <t>Платонов Б.Б.</t>
  </si>
  <si>
    <t>Дощенко В.М.</t>
  </si>
  <si>
    <t>Нужна Н.М.</t>
  </si>
  <si>
    <t>ДП "Конструкторське бюро "Південне" ім. М.К. Янгеля"</t>
  </si>
  <si>
    <t>Довгалова Н.В.</t>
  </si>
  <si>
    <t>Гаєвська Н.П.</t>
  </si>
  <si>
    <t>Гринь Д.О.</t>
  </si>
  <si>
    <t>зв. 06.05.2019</t>
  </si>
  <si>
    <t>Громенко В.О.</t>
  </si>
  <si>
    <t>Гуржий С.М.</t>
  </si>
  <si>
    <t>Діденко А.О.</t>
  </si>
  <si>
    <t>Іващенко В.О.</t>
  </si>
  <si>
    <t>Кужугет І.О.</t>
  </si>
  <si>
    <t>Кухаренко А.О.</t>
  </si>
  <si>
    <t>Масюк Л.М.</t>
  </si>
  <si>
    <t>Сапегина Г.О.</t>
  </si>
  <si>
    <t>Сидоренко О.В.</t>
  </si>
  <si>
    <t>Степаненко Ю.О.</t>
  </si>
  <si>
    <t>Ткачова-Чистикова О.Г.</t>
  </si>
  <si>
    <t>Шапа М.А.</t>
  </si>
  <si>
    <t>АТ "Дніпропетровський стрілочний завод"</t>
  </si>
  <si>
    <t>Книш О.В.</t>
  </si>
  <si>
    <t>Адамська М.М.</t>
  </si>
  <si>
    <t>Кейдалюк Т.Ф.</t>
  </si>
  <si>
    <t>Косєй К.О.</t>
  </si>
  <si>
    <t>ТзОВ "Моноліт-Еко"</t>
  </si>
  <si>
    <t>Мерчук Т.М.</t>
  </si>
  <si>
    <t>Хиляк Н.А.</t>
  </si>
  <si>
    <t>Гогоша К.В.</t>
  </si>
  <si>
    <t>Цундер М.М.</t>
  </si>
  <si>
    <t>Савка О.Б.</t>
  </si>
  <si>
    <t>Мостовик В.І.</t>
  </si>
  <si>
    <t>Цундер Г.Б.</t>
  </si>
  <si>
    <t>Брик Д.І.</t>
  </si>
  <si>
    <t>Скороход П.П.</t>
  </si>
  <si>
    <t>ДП "Завод "Електроважмаш"</t>
  </si>
  <si>
    <t>Токар З.М.</t>
  </si>
  <si>
    <t>Колесник Л.І.</t>
  </si>
  <si>
    <t>Байбак Н.І.</t>
  </si>
  <si>
    <t>Мельнікова Т.М.</t>
  </si>
  <si>
    <t>Тимченко Л.Г.</t>
  </si>
  <si>
    <t>Удовиченко Г.І.</t>
  </si>
  <si>
    <t>Щербанова Н.М.</t>
  </si>
  <si>
    <t>ДП "Вінницький експертно-технічний центр Держпраці"</t>
  </si>
  <si>
    <t>Януш С.Й.</t>
  </si>
  <si>
    <t>Бренгач С.І.</t>
  </si>
  <si>
    <t>Сердюк Н.А.</t>
  </si>
  <si>
    <t>Чотій А.П.</t>
  </si>
  <si>
    <t>Ребяк А.Л.</t>
  </si>
  <si>
    <t>ПАТ "Одеський кабельний завод "Одескабель"</t>
  </si>
  <si>
    <t>Мініна Г.М.</t>
  </si>
  <si>
    <t>Батенко О.Є.</t>
  </si>
  <si>
    <t>зв. 19.04.2019</t>
  </si>
  <si>
    <t>Трухтанова В.Ю.</t>
  </si>
  <si>
    <t>Івахнюк О.В.</t>
  </si>
  <si>
    <t>Києво-Святошинський районний відділ лабораторних досліджень ДУ "Київський обласний лабораторний центр МОЗ України"</t>
  </si>
  <si>
    <t>Мочичук Л.П.</t>
  </si>
  <si>
    <t>Гродзінська Н.І.</t>
  </si>
  <si>
    <t>Соїч О.П.</t>
  </si>
  <si>
    <t>Військова частина А0972 санітарно-гігієнічна лабораторія</t>
  </si>
  <si>
    <t>Романов В.В.</t>
  </si>
  <si>
    <t>Яблонська Ж.М.</t>
  </si>
  <si>
    <t>Ясенюк Г.М.</t>
  </si>
  <si>
    <t>Власюк Т.І.</t>
  </si>
  <si>
    <t>Дегтяр Т.Ф.</t>
  </si>
  <si>
    <t>Михайлюк Г.В.</t>
  </si>
  <si>
    <t>ДУ "Херсонський обласний лабораторний центр МОЗ України"</t>
  </si>
  <si>
    <t>Сапелкін В.і.</t>
  </si>
  <si>
    <t>Круть Л.В.</t>
  </si>
  <si>
    <t>Тирпак І.М.</t>
  </si>
  <si>
    <t>Варпахович Н.Г.</t>
  </si>
  <si>
    <t>Руденко Л.Ю.</t>
  </si>
  <si>
    <t>Лютенко І.І.</t>
  </si>
  <si>
    <t>Бондаренко Г.М.</t>
  </si>
  <si>
    <t>Степашко Т.А.</t>
  </si>
  <si>
    <t>Марченко Т.Ю.</t>
  </si>
  <si>
    <t>ДП "Український науково-дослідний інститут медицини транспорту"</t>
  </si>
  <si>
    <t>Шафран Л.М.</t>
  </si>
  <si>
    <t>Пихтєєва О.Г.</t>
  </si>
  <si>
    <t>Большой Д.В.</t>
  </si>
  <si>
    <t>Потапов Є.А.</t>
  </si>
  <si>
    <t>Третьякова О.В.</t>
  </si>
  <si>
    <t>Третьяков О.М.</t>
  </si>
  <si>
    <t>Євстафьєв В.М.</t>
  </si>
  <si>
    <t>Микуляк Д.В.</t>
  </si>
  <si>
    <t>Петренко Н.Ф.</t>
  </si>
  <si>
    <t>Мальгота О.А.</t>
  </si>
  <si>
    <t>Прохоров В.А.</t>
  </si>
  <si>
    <t>ТОВ "Центр радіоекологічного моніторингу"</t>
  </si>
  <si>
    <t>Молчанов О.І.</t>
  </si>
  <si>
    <t>Подрєзов О.А.</t>
  </si>
  <si>
    <t>Сорока М.М.</t>
  </si>
  <si>
    <t>Руденко С.А.</t>
  </si>
  <si>
    <t>Кисла К.О.</t>
  </si>
  <si>
    <t>Лісковщенко О.З.</t>
  </si>
  <si>
    <t>Оперчук А.П.</t>
  </si>
  <si>
    <t>гігієнічна оцінка умов праці, фактори трудового процесу</t>
  </si>
  <si>
    <t>ПП "А-ТЕСТ"</t>
  </si>
  <si>
    <t>Піяйко Л.Г.</t>
  </si>
  <si>
    <t>Хлевінська О.Ю.</t>
  </si>
  <si>
    <t>Михайлова О.О.</t>
  </si>
  <si>
    <t>Яріш Н.С.</t>
  </si>
  <si>
    <t>Чміль М.М.</t>
  </si>
  <si>
    <t>Пиртко С.М.</t>
  </si>
  <si>
    <t>Чудінов М.Ю.</t>
  </si>
  <si>
    <t>ДП "Закарпатський експертно-технічний центр Держпраці"</t>
  </si>
  <si>
    <t>Пшеничний О.Г.</t>
  </si>
  <si>
    <t>Мигалина О.Ю.</t>
  </si>
  <si>
    <t>Деак В.Л.</t>
  </si>
  <si>
    <t>ПрАТ НВПП "Енергомонтажвентиляція"</t>
  </si>
  <si>
    <t>Павловська Н.В.</t>
  </si>
  <si>
    <t>Павловський О.Ю.</t>
  </si>
  <si>
    <t>Галушка А.Ю.</t>
  </si>
  <si>
    <t>Ужгородська міськрайонна філія ДУ "Закарпатський обласний лабораторний центр МОЗ України"</t>
  </si>
  <si>
    <t>Кельман В.Ю.</t>
  </si>
  <si>
    <t>Пішта О.Й.</t>
  </si>
  <si>
    <t>Голуб О.І.</t>
  </si>
  <si>
    <t>Копанська В.В.</t>
  </si>
  <si>
    <t>ДП "Запорізьке машинобудівне конструкторське бюро "Прогрес" ім. академіка О.Г.Івченка</t>
  </si>
  <si>
    <t>Садовий О.В.</t>
  </si>
  <si>
    <t>Ніколенко Т.Ю.</t>
  </si>
  <si>
    <t>Шпильова С.О.</t>
  </si>
  <si>
    <t>Сімакова О.І.</t>
  </si>
  <si>
    <t>Руденко Н.А.</t>
  </si>
  <si>
    <t>Внукова М.Л.</t>
  </si>
  <si>
    <t>ВП "Запорізька атомна електрична станція" ДП "НАЕК "Енергоатом"</t>
  </si>
  <si>
    <t>Іглайкіна Ж.А.</t>
  </si>
  <si>
    <t>організація та контроль досліджень</t>
  </si>
  <si>
    <t>Шамсутдінова О.М.</t>
  </si>
  <si>
    <t>Василенко С.В.</t>
  </si>
  <si>
    <t>Пархоменко Є.О.</t>
  </si>
  <si>
    <t>Біккєнєва Л.В.</t>
  </si>
  <si>
    <t>Пічугіна С.С.</t>
  </si>
  <si>
    <t>Ярошенко С.В.</t>
  </si>
  <si>
    <t>Лискова А.О.</t>
  </si>
  <si>
    <t>оператор акустичних випробувань</t>
  </si>
  <si>
    <t>Кириченко О.В.</t>
  </si>
  <si>
    <t>Колісник І.М.</t>
  </si>
  <si>
    <t>Добровольська Г.Г.</t>
  </si>
  <si>
    <t>Тяло О.М.</t>
  </si>
  <si>
    <t>Онищенко Л.В.</t>
  </si>
  <si>
    <t>Дорошенко І.В.</t>
  </si>
  <si>
    <t>Голомоз В.В.</t>
  </si>
  <si>
    <t>Нежурко Д.В.</t>
  </si>
  <si>
    <t>Сєдов В.В.</t>
  </si>
  <si>
    <t>Сініцин М.В.</t>
  </si>
  <si>
    <t>Стуров С.Г.</t>
  </si>
  <si>
    <t>Долгополов О.І.</t>
  </si>
  <si>
    <t>Герасименко О.В.</t>
  </si>
  <si>
    <t>Плюсніна К.М.</t>
  </si>
  <si>
    <t>Маценко С.А.</t>
  </si>
  <si>
    <t>Трясорук С.О.</t>
  </si>
  <si>
    <t>Гарячий О.В.</t>
  </si>
  <si>
    <t>Шаргіна О.В.</t>
  </si>
  <si>
    <t>ВП "Управління "Західвуглепромсанекологія" ДП "Львіввугілля"</t>
  </si>
  <si>
    <t>Середоха П.М.</t>
  </si>
  <si>
    <t>Курівчак О.С.</t>
  </si>
  <si>
    <t>Дика Н.А.</t>
  </si>
  <si>
    <t>Половець Р.М.</t>
  </si>
  <si>
    <t>Артюх Г.П.</t>
  </si>
  <si>
    <t>Поліщук К.В.</t>
  </si>
  <si>
    <t>Мазур І.О.</t>
  </si>
  <si>
    <t>ПрАТ "Дніпроспецсталь"  лабораторія захисту водного та повітряного басейнів відділу охорони навколишнього середовища</t>
  </si>
  <si>
    <t>Плачинта І.Г.</t>
  </si>
  <si>
    <t>Котельникова Л.В.</t>
  </si>
  <si>
    <t>Водень Т.В.</t>
  </si>
  <si>
    <t>Лисюченко О.Ф.</t>
  </si>
  <si>
    <t>Крупенко К.А.</t>
  </si>
  <si>
    <t>Чалик М.П.</t>
  </si>
  <si>
    <t>Дмитренко І.О.</t>
  </si>
  <si>
    <t>Гужва О.В.</t>
  </si>
  <si>
    <t>провідний інженер з нормування праці</t>
  </si>
  <si>
    <t>Міткалов О.А.</t>
  </si>
  <si>
    <t>Приватне науково-виробниче підприємство "Екологія"</t>
  </si>
  <si>
    <t>Сідляр Ю.М.</t>
  </si>
  <si>
    <t>Кравчук В.В.</t>
  </si>
  <si>
    <t>Патрик Т.Д.</t>
  </si>
  <si>
    <t>Тимчук Т.Б.</t>
  </si>
  <si>
    <t>Сідляр І.Ю.</t>
  </si>
  <si>
    <t>Вовк М.Б.</t>
  </si>
  <si>
    <t>Ковбаса Л.О.</t>
  </si>
  <si>
    <t>Куровська Ю.П.</t>
  </si>
  <si>
    <t>Харій Н.П.</t>
  </si>
  <si>
    <t>Дубина В.Й.</t>
  </si>
  <si>
    <t>Лісова Г.В.</t>
  </si>
  <si>
    <t>Коновальчук О.В.</t>
  </si>
  <si>
    <t>Сукмановська Г.І.</t>
  </si>
  <si>
    <t>АТ "Покровський гірничо-збагачувальний комбінат"</t>
  </si>
  <si>
    <t>Савчина О,М.</t>
  </si>
  <si>
    <t>Нестеренко Л.І.</t>
  </si>
  <si>
    <t>Волосюк І.О.</t>
  </si>
  <si>
    <t>Пєдай О.О.</t>
  </si>
  <si>
    <t>Шишко О.О.</t>
  </si>
  <si>
    <t>з 23.10.2019</t>
  </si>
  <si>
    <t>Кораблева Л.В.</t>
  </si>
  <si>
    <t xml:space="preserve">зв. </t>
  </si>
  <si>
    <t>Мазур Н.Г.</t>
  </si>
  <si>
    <t>з 21.12.2019</t>
  </si>
  <si>
    <t>ДУ "Полтавський обласний лабораторний центр МОЗ України"</t>
  </si>
  <si>
    <t>Вовк Б.І.</t>
  </si>
  <si>
    <t>Половик О.В.</t>
  </si>
  <si>
    <t>Копалейшвілі І.К.</t>
  </si>
  <si>
    <t>Романюк Р.М.</t>
  </si>
  <si>
    <t>Шашко В.І.</t>
  </si>
  <si>
    <t>Дзюбенко Д.А.</t>
  </si>
  <si>
    <t>Подгайна Л.П.</t>
  </si>
  <si>
    <t>Сапітон І.В.</t>
  </si>
  <si>
    <t>Бут О.І.</t>
  </si>
  <si>
    <t>Мулюкова І.А.</t>
  </si>
  <si>
    <t>Скоморохова І.М.</t>
  </si>
  <si>
    <t>Войналович І.П.</t>
  </si>
  <si>
    <t>Бойко О.В.</t>
  </si>
  <si>
    <t>Кравченко Ю.О.</t>
  </si>
  <si>
    <t>Міклуш Р.В.</t>
  </si>
  <si>
    <t>Жукова С.В.</t>
  </si>
  <si>
    <t>Сидоріна Л.П.</t>
  </si>
  <si>
    <t xml:space="preserve">ТОВ "НВЦ "Новатор" </t>
  </si>
  <si>
    <t>Гуменюк О.О.</t>
  </si>
  <si>
    <t>Безвербний П.С.</t>
  </si>
  <si>
    <t>Гуменюк О.В.</t>
  </si>
  <si>
    <t>Чупіра Н.Ю.</t>
  </si>
  <si>
    <t>ДП "Сумський експертно-технічний центр Держпраці"</t>
  </si>
  <si>
    <t>Бортник Т.М.</t>
  </si>
  <si>
    <t>зарах. 09.12.2019</t>
  </si>
  <si>
    <t>зв. 31.07.2019</t>
  </si>
  <si>
    <t>Макашов І.А.</t>
  </si>
  <si>
    <t>зарах. 15.11.2019</t>
  </si>
  <si>
    <t>зарах. 22.11.2019</t>
  </si>
  <si>
    <t>Конєва Н.І.</t>
  </si>
  <si>
    <t>зв. 16.07.2019</t>
  </si>
  <si>
    <t>АТ "Запорізький завод феросплавів"</t>
  </si>
  <si>
    <t>Бездєнєжна А.В.</t>
  </si>
  <si>
    <t>Петльова Н.Ф.</t>
  </si>
  <si>
    <t>Кукліна К.Г.</t>
  </si>
  <si>
    <t>Тимченко Н.В.</t>
  </si>
  <si>
    <t>Кустова Н.А.</t>
  </si>
  <si>
    <t>Борщ Т.В.</t>
  </si>
  <si>
    <t>Шевченко О.Г.</t>
  </si>
  <si>
    <t>Наумова С.В.</t>
  </si>
  <si>
    <t>Тарасенко А.П.</t>
  </si>
  <si>
    <t>Нянько Л.В.</t>
  </si>
  <si>
    <t>Колесова В.С.</t>
  </si>
  <si>
    <t>Цукіло О.В.</t>
  </si>
  <si>
    <t>фактори трудового процесу</t>
  </si>
  <si>
    <t>Міщенко А.В.</t>
  </si>
  <si>
    <t>інженер з організації та нормування праці</t>
  </si>
  <si>
    <t>Скляр В.І.</t>
  </si>
  <si>
    <t>ПрАТ "Дніпровський металургійний завод"  лабораторія санітарна</t>
  </si>
  <si>
    <t>Крук Л.В.</t>
  </si>
  <si>
    <t>Адамець Я.В.</t>
  </si>
  <si>
    <t>Ягодка Л.М.</t>
  </si>
  <si>
    <t>Купорєва В.М.</t>
  </si>
  <si>
    <t>Каткова Т.В.</t>
  </si>
  <si>
    <t>Шорін В.А.</t>
  </si>
  <si>
    <t>НВПП "Еко-ЦЕНТР"</t>
  </si>
  <si>
    <t>Неділько М.М.</t>
  </si>
  <si>
    <t>директор</t>
  </si>
  <si>
    <t>Бречко Г.В.</t>
  </si>
  <si>
    <t>заступник директора</t>
  </si>
  <si>
    <t>Моря О.В.</t>
  </si>
  <si>
    <t>Копотун Г.Ю.</t>
  </si>
  <si>
    <t>Семенова Л.В.</t>
  </si>
  <si>
    <t>Бобіна Ю.О.</t>
  </si>
  <si>
    <t>ДУ "Волинський обласний лабораторний центр МОЗ України"</t>
  </si>
  <si>
    <t>Содома М.В.</t>
  </si>
  <si>
    <t>Ковальчук І.В.</t>
  </si>
  <si>
    <t>Сачко Н.О.</t>
  </si>
  <si>
    <t>Захарчук В.В.</t>
  </si>
  <si>
    <t>Тарасенко Т.І.</t>
  </si>
  <si>
    <t>Юр'єва А.В.</t>
  </si>
  <si>
    <t>Акерман О.О.</t>
  </si>
  <si>
    <t>Красільнікова І.В.</t>
  </si>
  <si>
    <t>Медведєва Т.В.</t>
  </si>
  <si>
    <t>Содома Л.І.</t>
  </si>
  <si>
    <t>Бартош З.П.</t>
  </si>
  <si>
    <t>Олевська Т.П.</t>
  </si>
  <si>
    <t>Гомон Т.П.</t>
  </si>
  <si>
    <t>ТОВ «НВП «Індастріал Лаб»</t>
  </si>
  <si>
    <t>Степанов С.В.</t>
  </si>
  <si>
    <t>Галяутдінова А.Р.</t>
  </si>
  <si>
    <t>Миколаївська філія ДП "Чорноморський експертно-технічний центр Держпраці"</t>
  </si>
  <si>
    <t>фізфактори та фактори трудового процесу</t>
  </si>
  <si>
    <t>АТ "Нікопольський завод феросплавів" санітарно-технічна лабораторія</t>
  </si>
  <si>
    <t>Литовченко І.В.</t>
  </si>
  <si>
    <t>загальне керівництво, дослідження фізичних та хімічних факторів</t>
  </si>
  <si>
    <t>Дмитрук М.М.</t>
  </si>
  <si>
    <t>Овдієнко Г.В.</t>
  </si>
  <si>
    <t>фізичні фактори</t>
  </si>
  <si>
    <t>Сєдінкіна Л.О.</t>
  </si>
  <si>
    <t>Коновалова М.О.</t>
  </si>
  <si>
    <t>Прилипа І.В.</t>
  </si>
  <si>
    <t>Осипенко Н.Ф.</t>
  </si>
  <si>
    <t>Клименко Ю.С.</t>
  </si>
  <si>
    <t>ПрАТ "СКФ Україна" лабораторія промислової санітарії</t>
  </si>
  <si>
    <t>Дорман І.О.</t>
  </si>
  <si>
    <t>Коляда О.М.</t>
  </si>
  <si>
    <t>ДП Науково-виробничий комплекс газотурбобудування "Зоря"-"Машпроект"</t>
  </si>
  <si>
    <t>Антонюк С.В.</t>
  </si>
  <si>
    <t>Бабіч І.І.</t>
  </si>
  <si>
    <t>Єгіазврян А.В.</t>
  </si>
  <si>
    <t>Забабуріна Т.Л.</t>
  </si>
  <si>
    <t>Нестеренко О.М.</t>
  </si>
  <si>
    <t>Салтан С.В.</t>
  </si>
  <si>
    <t>Салькова О.В.</t>
  </si>
  <si>
    <t>Фабрічева О.П.</t>
  </si>
  <si>
    <t>Фістик Н.І.</t>
  </si>
  <si>
    <t>Пахоляк А.М.</t>
  </si>
  <si>
    <t>АТ "Ельворті" центральна заводська лабораторія</t>
  </si>
  <si>
    <t>Ященко Т.Я.</t>
  </si>
  <si>
    <t>Омельченко Т.М.</t>
  </si>
  <si>
    <t>Попова А.М.</t>
  </si>
  <si>
    <t>ДП "Науково-виробниче об'єднання "Павлоградський хімічний завод"</t>
  </si>
  <si>
    <t>Сорокіна А.М.</t>
  </si>
  <si>
    <t>Синчук Л.В.</t>
  </si>
  <si>
    <t>Єрьоменко В.В.</t>
  </si>
  <si>
    <t>Журавель С.П.</t>
  </si>
  <si>
    <t>ВП "Южно-Українська АЕС" ДП "НАЕК "Енергоатом"  промислово-санітарна лабораторія</t>
  </si>
  <si>
    <t>Чебан В.Є.</t>
  </si>
  <si>
    <t>Фомичова І.В.</t>
  </si>
  <si>
    <t>Толмачов С.Б.</t>
  </si>
  <si>
    <t>Мілєта А.М.</t>
  </si>
  <si>
    <t>Руда С.С.</t>
  </si>
  <si>
    <t>Ващенко В.Г.</t>
  </si>
  <si>
    <t>Гречана Т.С.</t>
  </si>
  <si>
    <t>Рябчук Л.В.</t>
  </si>
  <si>
    <t>Фоміна І.Г.</t>
  </si>
  <si>
    <t>ПрАТ "Запорізький електровозоремонтний завод" санітарно-гігієнічна лабораторія</t>
  </si>
  <si>
    <t>Василенко Т.В.</t>
  </si>
  <si>
    <t>Жовтобрюх І.А.</t>
  </si>
  <si>
    <t>Дьяченко Л.Л.</t>
  </si>
  <si>
    <t>Калюжна О.І.</t>
  </si>
  <si>
    <t xml:space="preserve">Прилуцький МВ ДУ "Чернігівський обласний лабораторний центр МОЗ України" </t>
  </si>
  <si>
    <t>Рева С.Г.</t>
  </si>
  <si>
    <t>Золотарьов С.М.</t>
  </si>
  <si>
    <t>Горбач В.В.</t>
  </si>
  <si>
    <t>Чайка Л.А.</t>
  </si>
  <si>
    <t>Військова частина А4520 санітарно-гігієнічна лабораторія</t>
  </si>
  <si>
    <t>Некрасова В.Є.</t>
  </si>
  <si>
    <t>Адаменко І.О.</t>
  </si>
  <si>
    <t>Підгарбій Т.Б.</t>
  </si>
  <si>
    <t>Чумаченко Н.П.</t>
  </si>
  <si>
    <t>Береза В.І.</t>
  </si>
  <si>
    <t>Рибак Л.М.</t>
  </si>
  <si>
    <t>Романишин О.В.</t>
  </si>
  <si>
    <t>Охтирський МВ ДУ "Сумський ОЛЦ МОЗ України"</t>
  </si>
  <si>
    <t>Коріненко М.П.</t>
  </si>
  <si>
    <t>Вініченко А.І.</t>
  </si>
  <si>
    <t>Ільченко З.І.</t>
  </si>
  <si>
    <t>Маляренко А.П.</t>
  </si>
  <si>
    <t>Яцук Г.Я.</t>
  </si>
  <si>
    <t>Зібарєва Н.М.</t>
  </si>
  <si>
    <t>Лябах Л.В.</t>
  </si>
  <si>
    <t>АТ "Завод "Екватор" санітарно-промислова лабораторія</t>
  </si>
  <si>
    <t>Осіпов В.М.</t>
  </si>
  <si>
    <t>Кравченко Л.Л.</t>
  </si>
  <si>
    <t>КП "Дніпровський метрополітен" Дніпровської міської ради хімічна лабораторія</t>
  </si>
  <si>
    <t>Григор'єва О.І.</t>
  </si>
  <si>
    <t>Петрова А.В.</t>
  </si>
  <si>
    <t>Торубара І.П.</t>
  </si>
  <si>
    <t>Сисоєв В.М.</t>
  </si>
  <si>
    <t>Євтушенко В.В.</t>
  </si>
  <si>
    <t>ТОВ "Сервісний центр "Металург"   лабораторія технологічних вимірів</t>
  </si>
  <si>
    <t>Краснощок І.М.</t>
  </si>
  <si>
    <t>Семенюк Т.П.</t>
  </si>
  <si>
    <t>Небольсіна Л.А.</t>
  </si>
  <si>
    <t>Левченко В.Л.</t>
  </si>
  <si>
    <t>Тіщенко А.О.</t>
  </si>
  <si>
    <t>ТОВ "Миколаївський глиноземний завод"  лабораторія з охорони праці та екології ЦЗЛ</t>
  </si>
  <si>
    <t>Первушова В.П.</t>
  </si>
  <si>
    <t>Жукова Л.М.</t>
  </si>
  <si>
    <t>Чорноморець В.В.</t>
  </si>
  <si>
    <t>Бирдіна Д.Б.</t>
  </si>
  <si>
    <t>Садикова Н.О.</t>
  </si>
  <si>
    <t>ПрАТ "СЄВЄРОДОНЕЦЬКЕ ОБ'ЄДНАННЯ АЗОТ"</t>
  </si>
  <si>
    <t>Локтіонова О.В</t>
  </si>
  <si>
    <t>Іванова Л.Г.</t>
  </si>
  <si>
    <t>Хрипункова О.П.</t>
  </si>
  <si>
    <t>Горячева О.Г.</t>
  </si>
  <si>
    <t>Запорожець І.О.</t>
  </si>
  <si>
    <t>Власенко Г.О.</t>
  </si>
  <si>
    <t>Суворова Н.О.</t>
  </si>
  <si>
    <t>Третьяк В.Б.</t>
  </si>
  <si>
    <t>Шувалова О.М.</t>
  </si>
  <si>
    <t>Кременчуцький міськрайонний ВП ДУ "Полтавський обласний лабораторний центр МОЗ України"</t>
  </si>
  <si>
    <t>Балмашнова Л.М.</t>
  </si>
  <si>
    <t>Абаровська Г.Ф.</t>
  </si>
  <si>
    <t>Кумака М.Й.</t>
  </si>
  <si>
    <t>Осінцева Н.В.</t>
  </si>
  <si>
    <t>Плахотна В.В.</t>
  </si>
  <si>
    <t>Даманська О.В.</t>
  </si>
  <si>
    <t>Короленко Ю.В.</t>
  </si>
  <si>
    <t>Беліков О.Л.</t>
  </si>
  <si>
    <t>Кузьменко С,Д</t>
  </si>
  <si>
    <t>ФОП Шипов Валерій Іванович</t>
  </si>
  <si>
    <t>Випробувальний центр ДУ "Львівський обласний центр МОЗ України"</t>
  </si>
  <si>
    <t>Луговик О.І.</t>
  </si>
  <si>
    <t>Литвиненко О. М.</t>
  </si>
  <si>
    <t>Подолюк Ю. В.</t>
  </si>
  <si>
    <t>Коцюмбас А. Є.</t>
  </si>
  <si>
    <t>ТОВ "Проектно-діагностичний центр"</t>
  </si>
  <si>
    <t>Последниченко І.П.</t>
  </si>
  <si>
    <t>Последниченко А.Г.</t>
  </si>
  <si>
    <t>Сало Т.О.</t>
  </si>
  <si>
    <t>Мовчан О.Г.</t>
  </si>
  <si>
    <t>Журавель Є.І.</t>
  </si>
  <si>
    <t>Мясоєдов О.В.</t>
  </si>
  <si>
    <t>ПрАТ "Київський картонно-паперовий комбінат"</t>
  </si>
  <si>
    <t>зв. 31.01.2020</t>
  </si>
  <si>
    <t>Коваленко Л.І.</t>
  </si>
  <si>
    <t>Ременюк О.І.</t>
  </si>
  <si>
    <t>з 03.02.2020</t>
  </si>
  <si>
    <t>Леус С.В.</t>
  </si>
  <si>
    <t>Олійник Т.М.</t>
  </si>
  <si>
    <t>з 04.04.2019</t>
  </si>
  <si>
    <t>Москалюк Г.В.</t>
  </si>
  <si>
    <t>Білоус К.І.</t>
  </si>
  <si>
    <t>зв. 01.10.2019</t>
  </si>
  <si>
    <t>ТОВ "НАУКОВО-ВИРОБНИЧЕ ПІДПРИЄМСТВО "ЗОРЯ" лабораторія по контролю виробництва</t>
  </si>
  <si>
    <t>Мамошина Н.В.</t>
  </si>
  <si>
    <t>Пересецька С.В.</t>
  </si>
  <si>
    <t>Тітовська В.М.</t>
  </si>
  <si>
    <t>Островка О.С.</t>
  </si>
  <si>
    <t>Дригіна Т.В.</t>
  </si>
  <si>
    <t>ВП "Ладижинська ТЕС"              АТ "ДТЕК Західенерго" хімічна лабораторія</t>
  </si>
  <si>
    <t>Поплавський М.С.</t>
  </si>
  <si>
    <t>Гоч О.О.</t>
  </si>
  <si>
    <t>Акімова В.М.</t>
  </si>
  <si>
    <t>ПрАТ "Київський електровагоноремонтний завод" санітарна лабораторія</t>
  </si>
  <si>
    <t>Мосійчук О.М.</t>
  </si>
  <si>
    <t>Красільнікова Л.М.</t>
  </si>
  <si>
    <t>Туманович Т.К.</t>
  </si>
  <si>
    <t>Мусік Л.І.</t>
  </si>
  <si>
    <t>Смирнов В.Г.</t>
  </si>
  <si>
    <t>Бондарь О.І.</t>
  </si>
  <si>
    <t>Ладигіна Н.С.</t>
  </si>
  <si>
    <t>інженер з нормування праці</t>
  </si>
  <si>
    <t>Ніжинський МВ ДУ "Чернігівський ОЛЦ МОЗ України"</t>
  </si>
  <si>
    <t>Волкова Г.Г.</t>
  </si>
  <si>
    <t>Степаненко В.А.</t>
  </si>
  <si>
    <t>Ніжельська А.В.</t>
  </si>
  <si>
    <t>Гавор А.В.</t>
  </si>
  <si>
    <t xml:space="preserve">Нововолинський міськрайонний відділ ДУ "Волинський обласний лабораторний центр МОЗ України"  </t>
  </si>
  <si>
    <t>Ясинська А.М.</t>
  </si>
  <si>
    <t>Коляда В.І.</t>
  </si>
  <si>
    <t>Лубенський міжрайонний ВП ДУ "Полтавський обласний лабораторний центр МОЗ України"</t>
  </si>
  <si>
    <t>Ставицька Т.Є.</t>
  </si>
  <si>
    <t>Андрійчук І.М.</t>
  </si>
  <si>
    <t>Фокіна В.В.</t>
  </si>
  <si>
    <t>Дьомін В.О.</t>
  </si>
  <si>
    <t>Сазонова О.В.</t>
  </si>
  <si>
    <t>Чабан Т.А.</t>
  </si>
  <si>
    <t>зв. 18.10.2019</t>
  </si>
  <si>
    <t>Антонова Н.І.</t>
  </si>
  <si>
    <t>Сокур З.М.</t>
  </si>
  <si>
    <t>з 02.12.2019</t>
  </si>
  <si>
    <t>Ковальова О.В.</t>
  </si>
  <si>
    <t>ТОВ "Мотордеталь-Конотоп" лабораторія охорони навколишнього середовища</t>
  </si>
  <si>
    <t>Островська А.В.</t>
  </si>
  <si>
    <t>Демидова І.М.</t>
  </si>
  <si>
    <t>Макєєва К.О.</t>
  </si>
  <si>
    <t>інженер з охорони навколишнього середовища</t>
  </si>
  <si>
    <t>Калугін М.С.</t>
  </si>
  <si>
    <t>Строга С.М.</t>
  </si>
  <si>
    <t>ДЗ "Дніпропетровська медична академія МОЗ України"    санітарно-гігієнічна лабораторія</t>
  </si>
  <si>
    <t>Буряк Л.І.</t>
  </si>
  <si>
    <t>Бєляєв О.А.</t>
  </si>
  <si>
    <t>Браженко П.П.</t>
  </si>
  <si>
    <t>Добринь О.Г.</t>
  </si>
  <si>
    <t>Фомічова К.В.</t>
  </si>
  <si>
    <t>Смірнова Л.С.</t>
  </si>
  <si>
    <t>Качура В.М.</t>
  </si>
  <si>
    <t>ПрАТ "Івано-Франківськцемент"  лабораторія з контролю виробництва за санітарними та екологічними нормами</t>
  </si>
  <si>
    <t>Ковальська Н.П.</t>
  </si>
  <si>
    <t>Пасічник О.Т.</t>
  </si>
  <si>
    <t>Давиденко С.П.</t>
  </si>
  <si>
    <t>Гульванюк Є.М.</t>
  </si>
  <si>
    <t>Бойчук В.В.</t>
  </si>
  <si>
    <t>Почтар І.П.</t>
  </si>
  <si>
    <t>ПрАТ "Запорізький абразивний комбінат" хімічна промислово-санітарна лабораторія</t>
  </si>
  <si>
    <t>Агібайлов А.О.</t>
  </si>
  <si>
    <t>Єфіменков О.В.</t>
  </si>
  <si>
    <t>Авраменко Л.Г.</t>
  </si>
  <si>
    <t>Таланова Р.Ф.</t>
  </si>
  <si>
    <t>Хвостак В.В.</t>
  </si>
  <si>
    <t>Хоменко В.В.</t>
  </si>
  <si>
    <t>Кульова С.А.</t>
  </si>
  <si>
    <t>Рихлова А.І.</t>
  </si>
  <si>
    <t>Долгодушева Є.І.</t>
  </si>
  <si>
    <t>ТОВ "Науково-технічний центр "Екоінтехпроект"</t>
  </si>
  <si>
    <t>Даніленко І.М.</t>
  </si>
  <si>
    <t>Федан С.Г.</t>
  </si>
  <si>
    <t>фактори трудового процесу, гігієнічна оцінка умов праці</t>
  </si>
  <si>
    <t>Лисенко І.Г.</t>
  </si>
  <si>
    <t>ПАТ "Науково-виробничий центр "Борщагівський хіміко-фармацевтичний завод" промислово-санітарна лабораторія</t>
  </si>
  <si>
    <t>Діденко О.М.</t>
  </si>
  <si>
    <t>Заєць Г.О.</t>
  </si>
  <si>
    <t>Золотухіна О.В.</t>
  </si>
  <si>
    <t>Акімова Е.М.</t>
  </si>
  <si>
    <t>зв. 03.03.2020</t>
  </si>
  <si>
    <t>Київський територіальний центр філії "Науково-виробничий центр технічної діагностики "Техдіагаз" АТ "Укртрансгаз"</t>
  </si>
  <si>
    <t>Коновалова Т.В.</t>
  </si>
  <si>
    <t>Плищук Ю.Ю.</t>
  </si>
  <si>
    <t>Паньків Н.М.</t>
  </si>
  <si>
    <t>Чередніченко Ю.В.</t>
  </si>
  <si>
    <t>Сюма Ю.З.</t>
  </si>
  <si>
    <t>Парасюк С.В.</t>
  </si>
  <si>
    <t>Гавриленко С.В.</t>
  </si>
  <si>
    <t>Цейко А.Г.</t>
  </si>
  <si>
    <t>Ісько С.О.</t>
  </si>
  <si>
    <t>Штундер М.В.</t>
  </si>
  <si>
    <t>Казановський А.О.</t>
  </si>
  <si>
    <t>Бондюк А.С.</t>
  </si>
  <si>
    <t>ТОВ "КАРПАТНАФТОХІМ"  санітарна лабораторія</t>
  </si>
  <si>
    <t>Когут Г.С.</t>
  </si>
  <si>
    <t>Габльовська Н.М.</t>
  </si>
  <si>
    <t>Шереньга Г.В.</t>
  </si>
  <si>
    <t>Атаманчук М.В.</t>
  </si>
  <si>
    <t>Андрусів М.В.</t>
  </si>
  <si>
    <t>Головчак Н.Й.</t>
  </si>
  <si>
    <t>Губіш Л.М.</t>
  </si>
  <si>
    <t>Керкуш Т.Я.</t>
  </si>
  <si>
    <t>Кухтин О.Я.</t>
  </si>
  <si>
    <t>Лугова Л.В.</t>
  </si>
  <si>
    <t>Мотулько Н.В.</t>
  </si>
  <si>
    <t>ТОВ "ЛАБЕКО" санітарно-екологічна лабораторія</t>
  </si>
  <si>
    <t>Стадник  А.А.</t>
  </si>
  <si>
    <t>Стадник Л.М.</t>
  </si>
  <si>
    <t xml:space="preserve">ПАТ "Крюківський вагонобудівний завод" санітарно-промислова лабораторія </t>
  </si>
  <si>
    <t>Хлєбутіна Л.С.</t>
  </si>
  <si>
    <t>Лисак К.О.</t>
  </si>
  <si>
    <t>ПрАТ "Український графіт" лабораторія охорони навколишнього середовища</t>
  </si>
  <si>
    <t>Калашник Ю.В.</t>
  </si>
  <si>
    <t>Лучка Є.В.</t>
  </si>
  <si>
    <t>Шляхтицька В.К.</t>
  </si>
  <si>
    <t>Бачуріна У.М.</t>
  </si>
  <si>
    <t>Шляхтицька В.Е.</t>
  </si>
  <si>
    <t>Чеснович Ю.С.</t>
  </si>
  <si>
    <t>Сич Ю.В.</t>
  </si>
  <si>
    <t>Кірпічова Н.Б.</t>
  </si>
  <si>
    <t>Шедлякова Т.М.</t>
  </si>
  <si>
    <t>Белова Я.В.</t>
  </si>
  <si>
    <t>Козлова І.С.</t>
  </si>
  <si>
    <t>АТ "Фармак" санітарно-промислова лабораторія</t>
  </si>
  <si>
    <t>Єсипенко А.М.</t>
  </si>
  <si>
    <t>Решетар О.Д.</t>
  </si>
  <si>
    <t>Чеховей А.В.</t>
  </si>
  <si>
    <t>Грищук О.В.</t>
  </si>
  <si>
    <t>ПП "Лабораторний центр охорони праці"</t>
  </si>
  <si>
    <t>Філіпчук Т.М.</t>
  </si>
  <si>
    <t>Горенко Є.І.</t>
  </si>
  <si>
    <t>Зелений А.Л.</t>
  </si>
  <si>
    <t>ТОВ "Запорізький титано-магнієвий комбінат" вимірювальна зведена санітарно-промислова лабораторія</t>
  </si>
  <si>
    <t>Дракіна Т.Г.</t>
  </si>
  <si>
    <t>Головин Р.Ю.</t>
  </si>
  <si>
    <t>Гаричкіна О.Л.</t>
  </si>
  <si>
    <t>Лісунова І.О.</t>
  </si>
  <si>
    <t>Калюжна Л.В.</t>
  </si>
  <si>
    <t>Дупліна Т.П.</t>
  </si>
  <si>
    <t>Тімченко І.А.</t>
  </si>
  <si>
    <t>Квашневська С.Г.</t>
  </si>
  <si>
    <t>Волкова В.О.</t>
  </si>
  <si>
    <t>Ядута М.О.</t>
  </si>
  <si>
    <t>Пендурова Н.М.</t>
  </si>
  <si>
    <t>Павлюченко І.В.</t>
  </si>
  <si>
    <t>Міняйло Т.Ф.</t>
  </si>
  <si>
    <t>Леоненко Л.А.</t>
  </si>
  <si>
    <t>Черкасова І.В.</t>
  </si>
  <si>
    <t>Чижик О.А.</t>
  </si>
  <si>
    <t>Погрібна Л.О.</t>
  </si>
  <si>
    <t>Косарєва В.В.</t>
  </si>
  <si>
    <t>Шкляренко О.М.</t>
  </si>
  <si>
    <t>Коржинська С.Ю.</t>
  </si>
  <si>
    <t>Руцькая Т.С.</t>
  </si>
  <si>
    <t>Рулькова В.О.</t>
  </si>
  <si>
    <t>Іщенко І.В.</t>
  </si>
  <si>
    <t>Бескороваєва К.О.</t>
  </si>
  <si>
    <t>ТОВ "Оазис Технолоджі"  санітарна лабораторія</t>
  </si>
  <si>
    <t>ДУ "Одеський обласний лабораторний центр МОЗ України"</t>
  </si>
  <si>
    <t>Сербіна І.В.</t>
  </si>
  <si>
    <t>Ялинська Н.І.</t>
  </si>
  <si>
    <t>Адамчук О.Є.</t>
  </si>
  <si>
    <t>Зелинська С.Г.</t>
  </si>
  <si>
    <t>Миза М.Є.</t>
  </si>
  <si>
    <t>Говядіна Т.Л.</t>
  </si>
  <si>
    <t>Колесніченко О.І.</t>
  </si>
  <si>
    <t>ПрАТ "АК "Київводоканал" лабораторія по контролю умов праці служби охорони праці</t>
  </si>
  <si>
    <t>Настюк В.М.</t>
  </si>
  <si>
    <t>Левчук М.Т.</t>
  </si>
  <si>
    <t>Оксенюк Л.Л.</t>
  </si>
  <si>
    <t>Шайда О.А.</t>
  </si>
  <si>
    <t>Шинкарчук Л.Л.</t>
  </si>
  <si>
    <t xml:space="preserve">ТОВ "Український північно-східний інститут прикладної та клінічної медицини" </t>
  </si>
  <si>
    <t>Гаспарян Т.О.</t>
  </si>
  <si>
    <t>Підприємство з іноземними інвестиціями у формі приватного акціонерного товариства "Запорізький залізорудний комбінат" санітарно-технічна лабораторія</t>
  </si>
  <si>
    <t>Свєтловська І.В.</t>
  </si>
  <si>
    <t>Шупеня Н.В.</t>
  </si>
  <si>
    <t>Коваленко Т.В.</t>
  </si>
  <si>
    <t>Коротун І.В.</t>
  </si>
  <si>
    <t>Самофал Л.М.</t>
  </si>
  <si>
    <t>Хижняк В.Г.</t>
  </si>
  <si>
    <t>Супрун Н.М.</t>
  </si>
  <si>
    <t>Дмітровський В.В.</t>
  </si>
  <si>
    <t>начальник бюро організації та оплати праці шахтного переділу</t>
  </si>
  <si>
    <t>Кислий В.В.</t>
  </si>
  <si>
    <t>начальник бюро організації та оплати праці поверхневих і допоміжних цехів</t>
  </si>
  <si>
    <t>Дзвонок О.О.</t>
  </si>
  <si>
    <t>нормувальник гірничий</t>
  </si>
  <si>
    <t>Комісарова Т.П.</t>
  </si>
  <si>
    <t>нормувальник гірничий на підземних роботах</t>
  </si>
  <si>
    <t>Зубко О.В.</t>
  </si>
  <si>
    <t>Баранов Є.С.</t>
  </si>
  <si>
    <t>Школовий Д.М.</t>
  </si>
  <si>
    <t>Висоцький Р.М.</t>
  </si>
  <si>
    <t>Овчиннікова В.О.</t>
  </si>
  <si>
    <t>Кобиліна Т.Г.</t>
  </si>
  <si>
    <t>Солоп В.П.</t>
  </si>
  <si>
    <t>Сорвіна І.І.</t>
  </si>
  <si>
    <t>Шульгін А.І.</t>
  </si>
  <si>
    <t>Соколовська Л.А.</t>
  </si>
  <si>
    <t>Рощина М.Р.</t>
  </si>
  <si>
    <t>Лимаренко О.В.</t>
  </si>
  <si>
    <t>Супрун А.Л.</t>
  </si>
  <si>
    <t>табельник</t>
  </si>
  <si>
    <t>Тєрікова Н.Г.</t>
  </si>
  <si>
    <t>Фраш І.В.</t>
  </si>
  <si>
    <t>Даценко Г.Л.</t>
  </si>
  <si>
    <t>Бочарова Н.М.</t>
  </si>
  <si>
    <t>Кучерявенко В.В.</t>
  </si>
  <si>
    <t>Федяшина Т.О.</t>
  </si>
  <si>
    <t>Рябчук О.М.</t>
  </si>
  <si>
    <t>начальник відділу з організації та оплати праці</t>
  </si>
  <si>
    <t>Безручко Н.Б.</t>
  </si>
  <si>
    <t>начальник бюро мотивації персоналу та управління</t>
  </si>
  <si>
    <t>Жмеринський ВП ДУ "Лабораторний центр на залізничному транспорті МОЗ України"</t>
  </si>
  <si>
    <t>Ходюк Г.Г.</t>
  </si>
  <si>
    <t>директор підрозділу</t>
  </si>
  <si>
    <t xml:space="preserve">організація роботи </t>
  </si>
  <si>
    <t>Стелюк І.І.</t>
  </si>
  <si>
    <t>фізичні фактори та фактори трудового процесу</t>
  </si>
  <si>
    <t>Бевз В.М.</t>
  </si>
  <si>
    <t>Семенова О.В.</t>
  </si>
  <si>
    <t>Цюпало Т.І.</t>
  </si>
  <si>
    <t>Гончаренко Т.В.</t>
  </si>
  <si>
    <t>Полічковська Л.Т.</t>
  </si>
  <si>
    <t>Базилюк К.П.</t>
  </si>
  <si>
    <t>Бернацька Л.В.</t>
  </si>
  <si>
    <t>Тарапата Н.М.</t>
  </si>
  <si>
    <t>ПРАТ "ЗАПОРіЖВОГНЕТРИВ" санітарна лабораторія</t>
  </si>
  <si>
    <t>Переверзєва О.М.</t>
  </si>
  <si>
    <t>Андрієнко Л.А.</t>
  </si>
  <si>
    <t>Кучак О.М.</t>
  </si>
  <si>
    <t>Чуприна О.В.</t>
  </si>
  <si>
    <t>Тонконог Л.М.</t>
  </si>
  <si>
    <t>Деркач Г.Г.</t>
  </si>
  <si>
    <t>економіст з праці і заробітної плати</t>
  </si>
  <si>
    <t>Ліксунова Я.А.</t>
  </si>
  <si>
    <t>провідний спеціаліст з праці</t>
  </si>
  <si>
    <t>Павліченко Н.В.</t>
  </si>
  <si>
    <t>Голянчук І.А.</t>
  </si>
  <si>
    <t>Тішкова А.В.</t>
  </si>
  <si>
    <t>Супруненко Х.А.</t>
  </si>
  <si>
    <t>менеджер з персоналу</t>
  </si>
  <si>
    <t>Богуненко Н.А.</t>
  </si>
  <si>
    <t>Дем'янов К.М.</t>
  </si>
  <si>
    <t>Аблязов М.Р.</t>
  </si>
  <si>
    <t>Усик Ю.В.</t>
  </si>
  <si>
    <t>Мамиш Г.О.</t>
  </si>
  <si>
    <t>АТ "Сумський завод насосного та енергетичного машинобудування "Насосенергомаш" санітарно-промислова лабораторія</t>
  </si>
  <si>
    <t>Кулібаба О.В.</t>
  </si>
  <si>
    <t>Бардаченко Л.В.</t>
  </si>
  <si>
    <t>інженер хімічного аналізу</t>
  </si>
  <si>
    <t>Фесенко О.М.</t>
  </si>
  <si>
    <t>технік хімічного аналізу</t>
  </si>
  <si>
    <t>ТОВ "ЕКСПЕРТ ЛАБ УКРАЇНА"</t>
  </si>
  <si>
    <t>лікар з гігієни праці, завідувач відділення організації санітарно-гігієнічних досліджень</t>
  </si>
  <si>
    <t>дослідження хімічних факторів,  гігієнічна оцінка умов праці</t>
  </si>
  <si>
    <t>Фрідріх А.Ю.</t>
  </si>
  <si>
    <t>завідувач хімічної лабораторії</t>
  </si>
  <si>
    <t>Сьомик В.А.</t>
  </si>
  <si>
    <t>Гук І.М.</t>
  </si>
  <si>
    <t>помічник керівника підприємства</t>
  </si>
  <si>
    <t>Білявська М.Ю.</t>
  </si>
  <si>
    <t>Приватне підприємство "ОПЛОТ" вимірювальна лабораторія</t>
  </si>
  <si>
    <t>Ночевчук А.В.</t>
  </si>
  <si>
    <t>Аврамчук В.А.</t>
  </si>
  <si>
    <t>Ромашко Н.Г.</t>
  </si>
  <si>
    <t>Приватний науково-виробничий центр "Еко-ТРУД"</t>
  </si>
  <si>
    <t>Бахтін В.І.</t>
  </si>
  <si>
    <t>Бахтіна О.Д.</t>
  </si>
  <si>
    <t>Казенне підприємство «Науково-виробничий комплекс «Іскра» Державного концерну Укроборонпром</t>
  </si>
  <si>
    <t>Крегель О.А.</t>
  </si>
  <si>
    <t>Акчуріна І.О.</t>
  </si>
  <si>
    <t>Шарова Ю.С.</t>
  </si>
  <si>
    <t>провідний інженер з охорони навколишнього середовища</t>
  </si>
  <si>
    <t>Приходько С.А.</t>
  </si>
  <si>
    <t>Ващакіна В.В.</t>
  </si>
  <si>
    <t>Жабіна Я.І.</t>
  </si>
  <si>
    <t>Казенне підприємство "Шосткинський казенний завод "ІМПУЛЬС"</t>
  </si>
  <si>
    <t>Скороход І.Б.</t>
  </si>
  <si>
    <t>Чекригіна Л.В.</t>
  </si>
  <si>
    <t>Мироненко Л.М.</t>
  </si>
  <si>
    <t>лаборант фізико-хімічного аналізу</t>
  </si>
  <si>
    <t>Рябик Г.М.</t>
  </si>
  <si>
    <t>Соломко О.І.</t>
  </si>
  <si>
    <t>Ткаченко Т.В.</t>
  </si>
  <si>
    <t>Шепель С.М.</t>
  </si>
  <si>
    <t>СО ПАТ "Донбасенерго" Слов'янська ТЕС"</t>
  </si>
  <si>
    <t>Тішкова Л.Л.</t>
  </si>
  <si>
    <t>Марченко Т.В.</t>
  </si>
  <si>
    <t>Сергієнко І.А.</t>
  </si>
  <si>
    <t>Шевченко В.В.</t>
  </si>
  <si>
    <t>Бондаренко О.В.</t>
  </si>
  <si>
    <t>Дніпропетровська регіональна державна лабораторія Державної служби України з питань безпечності харчових продуктів та захисту споживачів</t>
  </si>
  <si>
    <t>Лісова О.П.</t>
  </si>
  <si>
    <t>завідувач відділу</t>
  </si>
  <si>
    <t>Горбачов Д.М.</t>
  </si>
  <si>
    <t>Мудровська Н.В.</t>
  </si>
  <si>
    <t>провідний фахівець</t>
  </si>
  <si>
    <t>Сандомирський О.В.</t>
  </si>
  <si>
    <t>провідний інженер з метрології</t>
  </si>
  <si>
    <t>Богиня-Сила О.А.</t>
  </si>
  <si>
    <t>лікар ветеринарної медицини</t>
  </si>
  <si>
    <t>Державне підприємство "Виробниче об'єднання Південний машинобудівний завод ім. О.М.Макарова"</t>
  </si>
  <si>
    <t>Божко Н.Г.</t>
  </si>
  <si>
    <t>Сухач В.А.</t>
  </si>
  <si>
    <t>Ткаченко Л.І.</t>
  </si>
  <si>
    <t>Никитіна Л.М.</t>
  </si>
  <si>
    <t>Іванова С.В.</t>
  </si>
  <si>
    <t>Пучка О.М.</t>
  </si>
  <si>
    <t>Скала Н.В.</t>
  </si>
  <si>
    <t>Жежела І.В.</t>
  </si>
  <si>
    <t>Іващенко І.В.</t>
  </si>
  <si>
    <t>Серебрякова Л.І.</t>
  </si>
  <si>
    <t xml:space="preserve">Науково-впроваджувальний центр філії "Науково-дослідний та конструкторсько-технологічний інститут залізничного транспорту" АТ "Українська залізниця" </t>
  </si>
  <si>
    <t>Коломієць Т.О.</t>
  </si>
  <si>
    <t>Калачова О.А.</t>
  </si>
  <si>
    <t>фізичні фактори та фактори трудового процесу, гігієнічна оцінка</t>
  </si>
  <si>
    <t>Калініченко В.П.</t>
  </si>
  <si>
    <t>ПІБ лікаря з гігієни праці</t>
  </si>
  <si>
    <t>Адреса</t>
  </si>
  <si>
    <t>№ п/п</t>
  </si>
  <si>
    <t xml:space="preserve"> м. Кропивницький,             вул. Тобілевича, 24</t>
  </si>
  <si>
    <t>м. Луцьк,                              вул. Боженка, 34</t>
  </si>
  <si>
    <t>Сумська обл., м. Охтирка, пров. Челюскіна, 10А</t>
  </si>
  <si>
    <t>Луганська обл., м. Рубіжне, вул. Заводська, 1Г/36</t>
  </si>
  <si>
    <t>м. Дніпро, пл. Соборна, 2, корп. 3</t>
  </si>
  <si>
    <t>м. Одеса, вул. Слепньова, 6</t>
  </si>
  <si>
    <t>Сумська обл.,                             м. Шостка,  вул. Свободи, 61А</t>
  </si>
  <si>
    <t>м. Дніпро,                                   вул. Криворізька, 3</t>
  </si>
  <si>
    <t>м. Миколаїв,                              пр. Богоявленський, 42А</t>
  </si>
  <si>
    <t>Волинська обл.,                         м. Нововолинськ,                          вул. Гагаріна, 10</t>
  </si>
  <si>
    <t>Полтавська обл.,                        м. Кременчук,                          вул. І.Приходька, 141</t>
  </si>
  <si>
    <t>Строковий трудовий договір закінчився</t>
  </si>
  <si>
    <t>Додаток до наказу №          від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</si>
</sst>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yyyy\-mm\-dd"/>
    <numFmt numFmtId="165" formatCode="dd\.mm\.yyyy"/>
    <numFmt numFmtId="166" formatCode="d\.m\.yyyy"/>
    <numFmt numFmtId="167" formatCode="dd\,mm\,yyyy"/>
  </numFmts>
  <fonts count="10">
    <font>
      <sz val="10"/>
      <color rgb="FF000000"/>
      <name val="Arial"/>
    </font>
    <font>
      <sz val="10"/>
      <name val="Arial"/>
    </font>
    <font>
      <sz val="10"/>
      <color rgb="FF000000"/>
      <name val="Roboto"/>
    </font>
    <font>
      <strike/>
      <sz val="10"/>
      <name val="Arial"/>
    </font>
    <font>
      <sz val="10"/>
      <color rgb="FF000000"/>
      <name val="Arial"/>
    </font>
    <font>
      <sz val="10"/>
      <color rgb="FFFF0000"/>
      <name val="Arial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/>
      <right style="thin">
        <color rgb="FF6AA84F"/>
      </right>
      <top/>
      <bottom/>
      <diagonal/>
    </border>
    <border>
      <left/>
      <right/>
      <top/>
      <bottom style="thin">
        <color rgb="FF38761D"/>
      </bottom>
      <diagonal/>
    </border>
    <border>
      <left/>
      <right style="thin">
        <color rgb="FF6AA84F"/>
      </right>
      <top/>
      <bottom style="thin">
        <color rgb="FF38761D"/>
      </bottom>
      <diagonal/>
    </border>
    <border>
      <left/>
      <right style="thin">
        <color rgb="FF38761D"/>
      </right>
      <top/>
      <bottom/>
      <diagonal/>
    </border>
    <border>
      <left/>
      <right/>
      <top/>
      <bottom style="thin">
        <color rgb="FF6AA84F"/>
      </bottom>
      <diagonal/>
    </border>
    <border>
      <left/>
      <right style="thin">
        <color rgb="FF6AA84F"/>
      </right>
      <top/>
      <bottom style="thin">
        <color rgb="FF6AA84F"/>
      </bottom>
      <diagonal/>
    </border>
    <border>
      <left/>
      <right style="thin">
        <color rgb="FF38761D"/>
      </right>
      <top/>
      <bottom style="thin">
        <color rgb="FF38761D"/>
      </bottom>
      <diagonal/>
    </border>
    <border>
      <left/>
      <right/>
      <top style="thin">
        <color rgb="FF38761D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6AA84F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164" fontId="1" fillId="0" borderId="1" xfId="0" applyNumberFormat="1" applyFont="1" applyBorder="1" applyAlignment="1"/>
    <xf numFmtId="165" fontId="1" fillId="0" borderId="0" xfId="0" applyNumberFormat="1" applyFont="1" applyAlignment="1"/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166" fontId="1" fillId="0" borderId="1" xfId="0" applyNumberFormat="1" applyFont="1" applyBorder="1" applyAlignment="1"/>
    <xf numFmtId="0" fontId="1" fillId="0" borderId="2" xfId="0" applyFont="1" applyBorder="1" applyAlignment="1"/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wrapText="1"/>
    </xf>
    <xf numFmtId="166" fontId="1" fillId="0" borderId="3" xfId="0" applyNumberFormat="1" applyFont="1" applyBorder="1" applyAlignment="1"/>
    <xf numFmtId="165" fontId="1" fillId="0" borderId="0" xfId="0" applyNumberFormat="1" applyFont="1" applyAlignment="1"/>
    <xf numFmtId="0" fontId="2" fillId="2" borderId="0" xfId="0" applyFont="1" applyFill="1" applyAlignment="1"/>
    <xf numFmtId="0" fontId="1" fillId="0" borderId="0" xfId="0" applyFont="1" applyAlignment="1">
      <alignment wrapText="1"/>
    </xf>
    <xf numFmtId="165" fontId="1" fillId="0" borderId="4" xfId="0" applyNumberFormat="1" applyFont="1" applyBorder="1" applyAlignment="1"/>
    <xf numFmtId="0" fontId="1" fillId="0" borderId="1" xfId="0" applyFont="1" applyBorder="1"/>
    <xf numFmtId="4" fontId="1" fillId="0" borderId="0" xfId="0" applyNumberFormat="1" applyFont="1" applyAlignment="1">
      <alignment horizontal="center" vertical="center"/>
    </xf>
    <xf numFmtId="0" fontId="1" fillId="0" borderId="5" xfId="0" applyFont="1" applyBorder="1" applyAlignment="1"/>
    <xf numFmtId="0" fontId="1" fillId="0" borderId="5" xfId="0" applyFont="1" applyBorder="1"/>
    <xf numFmtId="0" fontId="1" fillId="0" borderId="5" xfId="0" applyFont="1" applyBorder="1" applyAlignment="1">
      <alignment wrapText="1"/>
    </xf>
    <xf numFmtId="0" fontId="1" fillId="0" borderId="6" xfId="0" applyFont="1" applyBorder="1"/>
    <xf numFmtId="165" fontId="1" fillId="0" borderId="1" xfId="0" applyNumberFormat="1" applyFont="1" applyBorder="1" applyAlignment="1"/>
    <xf numFmtId="0" fontId="3" fillId="0" borderId="0" xfId="0" applyFont="1" applyAlignment="1"/>
    <xf numFmtId="0" fontId="3" fillId="0" borderId="0" xfId="0" applyFont="1" applyAlignment="1">
      <alignment wrapText="1"/>
    </xf>
    <xf numFmtId="165" fontId="3" fillId="0" borderId="1" xfId="0" applyNumberFormat="1" applyFont="1" applyBorder="1" applyAlignment="1"/>
    <xf numFmtId="0" fontId="1" fillId="0" borderId="4" xfId="0" applyFont="1" applyBorder="1"/>
    <xf numFmtId="0" fontId="1" fillId="0" borderId="2" xfId="0" applyFont="1" applyBorder="1"/>
    <xf numFmtId="0" fontId="3" fillId="0" borderId="0" xfId="0" applyFont="1"/>
    <xf numFmtId="0" fontId="3" fillId="0" borderId="2" xfId="0" applyFont="1" applyBorder="1" applyAlignment="1"/>
    <xf numFmtId="0" fontId="3" fillId="0" borderId="2" xfId="0" applyFont="1" applyBorder="1"/>
    <xf numFmtId="165" fontId="1" fillId="0" borderId="3" xfId="0" applyNumberFormat="1" applyFont="1" applyBorder="1" applyAlignment="1"/>
    <xf numFmtId="0" fontId="1" fillId="0" borderId="3" xfId="0" applyFont="1" applyBorder="1"/>
    <xf numFmtId="0" fontId="3" fillId="0" borderId="1" xfId="0" applyFont="1" applyBorder="1"/>
    <xf numFmtId="165" fontId="4" fillId="0" borderId="3" xfId="0" applyNumberFormat="1" applyFont="1" applyBorder="1" applyAlignment="1"/>
    <xf numFmtId="166" fontId="1" fillId="0" borderId="1" xfId="0" applyNumberFormat="1" applyFont="1" applyBorder="1" applyAlignment="1">
      <alignment vertical="center"/>
    </xf>
    <xf numFmtId="165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top" wrapText="1"/>
    </xf>
    <xf numFmtId="0" fontId="4" fillId="0" borderId="0" xfId="0" applyFont="1" applyAlignment="1"/>
    <xf numFmtId="0" fontId="4" fillId="0" borderId="0" xfId="0" applyFont="1"/>
    <xf numFmtId="0" fontId="4" fillId="0" borderId="1" xfId="0" applyFont="1" applyBorder="1"/>
    <xf numFmtId="0" fontId="4" fillId="0" borderId="2" xfId="0" applyFont="1" applyBorder="1" applyAlignment="1"/>
    <xf numFmtId="0" fontId="4" fillId="0" borderId="2" xfId="0" applyFont="1" applyBorder="1"/>
    <xf numFmtId="0" fontId="4" fillId="0" borderId="3" xfId="0" applyFont="1" applyBorder="1"/>
    <xf numFmtId="166" fontId="1" fillId="0" borderId="2" xfId="0" applyNumberFormat="1" applyFont="1" applyBorder="1" applyAlignment="1"/>
    <xf numFmtId="0" fontId="1" fillId="0" borderId="7" xfId="0" applyFont="1" applyBorder="1"/>
    <xf numFmtId="0" fontId="1" fillId="0" borderId="0" xfId="0" applyFont="1" applyAlignment="1">
      <alignment horizontal="left" wrapText="1"/>
    </xf>
    <xf numFmtId="165" fontId="3" fillId="0" borderId="3" xfId="0" applyNumberFormat="1" applyFont="1" applyBorder="1" applyAlignment="1"/>
    <xf numFmtId="166" fontId="3" fillId="0" borderId="1" xfId="0" applyNumberFormat="1" applyFont="1" applyBorder="1" applyAlignment="1"/>
    <xf numFmtId="165" fontId="4" fillId="0" borderId="4" xfId="0" applyNumberFormat="1" applyFont="1" applyBorder="1" applyAlignment="1"/>
    <xf numFmtId="165" fontId="4" fillId="0" borderId="1" xfId="0" applyNumberFormat="1" applyFont="1" applyBorder="1" applyAlignment="1"/>
    <xf numFmtId="165" fontId="1" fillId="0" borderId="6" xfId="0" applyNumberFormat="1" applyFont="1" applyBorder="1" applyAlignment="1"/>
    <xf numFmtId="165" fontId="5" fillId="0" borderId="1" xfId="0" applyNumberFormat="1" applyFont="1" applyBorder="1" applyAlignment="1"/>
    <xf numFmtId="165" fontId="1" fillId="0" borderId="2" xfId="0" applyNumberFormat="1" applyFont="1" applyBorder="1" applyAlignment="1"/>
    <xf numFmtId="166" fontId="3" fillId="0" borderId="3" xfId="0" applyNumberFormat="1" applyFont="1" applyBorder="1" applyAlignment="1"/>
    <xf numFmtId="0" fontId="3" fillId="0" borderId="5" xfId="0" applyFont="1" applyBorder="1" applyAlignment="1"/>
    <xf numFmtId="0" fontId="3" fillId="0" borderId="5" xfId="0" applyFont="1" applyBorder="1"/>
    <xf numFmtId="0" fontId="3" fillId="0" borderId="6" xfId="0" applyFont="1" applyBorder="1"/>
    <xf numFmtId="166" fontId="1" fillId="0" borderId="6" xfId="0" applyNumberFormat="1" applyFont="1" applyBorder="1" applyAlignment="1"/>
    <xf numFmtId="166" fontId="1" fillId="0" borderId="0" xfId="0" applyNumberFormat="1" applyFont="1" applyAlignment="1"/>
    <xf numFmtId="166" fontId="1" fillId="0" borderId="4" xfId="0" applyNumberFormat="1" applyFont="1" applyBorder="1" applyAlignment="1"/>
    <xf numFmtId="0" fontId="1" fillId="0" borderId="8" xfId="0" applyFont="1" applyBorder="1" applyAlignment="1"/>
    <xf numFmtId="167" fontId="4" fillId="0" borderId="3" xfId="0" applyNumberFormat="1" applyFont="1" applyBorder="1" applyAlignment="1"/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9" xfId="0" applyFont="1" applyBorder="1" applyAlignment="1"/>
    <xf numFmtId="0" fontId="1" fillId="0" borderId="9" xfId="0" applyFont="1" applyBorder="1"/>
    <xf numFmtId="0" fontId="1" fillId="0" borderId="10" xfId="0" applyFont="1" applyBorder="1"/>
    <xf numFmtId="166" fontId="3" fillId="0" borderId="0" xfId="0" applyNumberFormat="1" applyFont="1" applyAlignment="1"/>
    <xf numFmtId="0" fontId="3" fillId="0" borderId="3" xfId="0" applyFont="1" applyBorder="1"/>
    <xf numFmtId="0" fontId="1" fillId="0" borderId="0" xfId="0" applyFont="1" applyBorder="1" applyAlignment="1"/>
    <xf numFmtId="0" fontId="1" fillId="0" borderId="0" xfId="0" applyFont="1" applyBorder="1"/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0" fontId="7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14" fontId="6" fillId="0" borderId="11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65" fontId="6" fillId="0" borderId="11" xfId="0" applyNumberFormat="1" applyFont="1" applyBorder="1" applyAlignment="1">
      <alignment horizontal="center" vertical="center"/>
    </xf>
    <xf numFmtId="166" fontId="6" fillId="0" borderId="11" xfId="0" applyNumberFormat="1" applyFont="1" applyBorder="1" applyAlignment="1">
      <alignment horizontal="center" vertical="center"/>
    </xf>
    <xf numFmtId="166" fontId="7" fillId="0" borderId="11" xfId="0" applyNumberFormat="1" applyFont="1" applyBorder="1" applyAlignment="1">
      <alignment horizontal="center" vertical="center"/>
    </xf>
    <xf numFmtId="165" fontId="1" fillId="0" borderId="0" xfId="0" applyNumberFormat="1" applyFont="1" applyBorder="1" applyAlignment="1"/>
    <xf numFmtId="0" fontId="1" fillId="0" borderId="0" xfId="0" applyFont="1" applyBorder="1" applyAlignment="1">
      <alignment wrapText="1"/>
    </xf>
    <xf numFmtId="166" fontId="1" fillId="0" borderId="0" xfId="0" applyNumberFormat="1" applyFont="1" applyBorder="1" applyAlignment="1"/>
    <xf numFmtId="0" fontId="0" fillId="0" borderId="0" xfId="0" applyFont="1" applyBorder="1" applyAlignment="1"/>
    <xf numFmtId="0" fontId="8" fillId="0" borderId="0" xfId="0" applyFont="1" applyAlignment="1"/>
    <xf numFmtId="0" fontId="8" fillId="0" borderId="11" xfId="0" applyFont="1" applyBorder="1" applyAlignment="1">
      <alignment horizontal="center" vertical="center"/>
    </xf>
    <xf numFmtId="0" fontId="9" fillId="0" borderId="0" xfId="0" applyFont="1" applyAlignment="1"/>
    <xf numFmtId="0" fontId="7" fillId="0" borderId="12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</sheetPr>
  <dimension ref="A1:AD2071"/>
  <sheetViews>
    <sheetView tabSelected="1" workbookViewId="0">
      <pane ySplit="2" topLeftCell="A3" activePane="bottomLeft" state="frozen"/>
      <selection pane="bottomLeft" activeCell="A2071" sqref="A2071:E2071"/>
    </sheetView>
  </sheetViews>
  <sheetFormatPr defaultColWidth="14.42578125" defaultRowHeight="15.75" customHeight="1"/>
  <cols>
    <col min="1" max="1" width="5.5703125" customWidth="1"/>
    <col min="2" max="2" width="26.28515625" customWidth="1"/>
    <col min="3" max="3" width="22" customWidth="1"/>
    <col min="4" max="4" width="18.42578125" customWidth="1"/>
    <col min="5" max="5" width="16.7109375" customWidth="1"/>
    <col min="6" max="6" width="20.140625" customWidth="1"/>
    <col min="7" max="7" width="13.5703125" customWidth="1"/>
    <col min="8" max="8" width="14.42578125" customWidth="1"/>
    <col min="9" max="9" width="32.28515625" customWidth="1"/>
    <col min="10" max="10" width="52.140625" customWidth="1"/>
    <col min="11" max="11" width="22.5703125" customWidth="1"/>
  </cols>
  <sheetData>
    <row r="1" spans="1:30" ht="45" customHeight="1">
      <c r="A1" s="90"/>
      <c r="B1" s="90"/>
      <c r="C1" s="90"/>
      <c r="D1" s="93" t="s">
        <v>1552</v>
      </c>
      <c r="E1" s="93"/>
    </row>
    <row r="2" spans="1:30" ht="63" customHeight="1">
      <c r="A2" s="91" t="s">
        <v>1539</v>
      </c>
      <c r="B2" s="76" t="s">
        <v>0</v>
      </c>
      <c r="C2" s="80" t="s">
        <v>1538</v>
      </c>
      <c r="D2" s="79" t="s">
        <v>1537</v>
      </c>
      <c r="E2" s="76" t="s">
        <v>1551</v>
      </c>
      <c r="F2" s="1"/>
      <c r="G2" s="1"/>
      <c r="K2" s="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ht="25.5" hidden="1">
      <c r="B3" s="4" t="s">
        <v>1</v>
      </c>
      <c r="D3" t="s">
        <v>12</v>
      </c>
      <c r="E3" s="4">
        <v>43830</v>
      </c>
      <c r="F3" s="6" t="s">
        <v>7</v>
      </c>
      <c r="G3" s="4"/>
      <c r="K3" s="7">
        <v>41989</v>
      </c>
      <c r="L3" s="8"/>
    </row>
    <row r="4" spans="1:30" ht="66.75" hidden="1" customHeight="1">
      <c r="B4" s="4" t="s">
        <v>1</v>
      </c>
      <c r="D4" t="s">
        <v>235</v>
      </c>
      <c r="E4" s="4">
        <v>43646</v>
      </c>
      <c r="F4" s="10" t="s">
        <v>9</v>
      </c>
      <c r="G4" s="4"/>
      <c r="K4" s="11">
        <v>42669</v>
      </c>
    </row>
    <row r="5" spans="1:30" ht="12.75" hidden="1">
      <c r="B5" s="12" t="s">
        <v>1</v>
      </c>
      <c r="D5" t="s">
        <v>617</v>
      </c>
      <c r="E5" s="12">
        <v>43830</v>
      </c>
      <c r="F5" s="13" t="s">
        <v>10</v>
      </c>
      <c r="G5" s="12"/>
      <c r="K5" s="15"/>
    </row>
    <row r="6" spans="1:30" ht="12.75" hidden="1">
      <c r="B6" s="4" t="s">
        <v>11</v>
      </c>
      <c r="D6" t="s">
        <v>338</v>
      </c>
      <c r="E6" s="4">
        <v>43707</v>
      </c>
      <c r="F6" s="17" t="s">
        <v>13</v>
      </c>
      <c r="G6" s="16"/>
      <c r="K6" s="19">
        <v>42536</v>
      </c>
    </row>
    <row r="7" spans="1:30" ht="25.5" hidden="1">
      <c r="B7" s="4" t="s">
        <v>11</v>
      </c>
      <c r="D7" t="s">
        <v>1063</v>
      </c>
      <c r="E7" s="4">
        <v>43829</v>
      </c>
      <c r="F7" s="18" t="s">
        <v>7</v>
      </c>
      <c r="K7" s="20"/>
    </row>
    <row r="8" spans="1:30" ht="38.25" hidden="1">
      <c r="B8" s="4" t="s">
        <v>11</v>
      </c>
      <c r="D8" t="s">
        <v>1105</v>
      </c>
      <c r="E8" s="4">
        <v>43827</v>
      </c>
      <c r="F8" s="18" t="s">
        <v>14</v>
      </c>
      <c r="K8" s="20"/>
    </row>
    <row r="9" spans="1:30" ht="38.25" hidden="1">
      <c r="B9" s="4" t="s">
        <v>11</v>
      </c>
      <c r="D9" t="s">
        <v>1144</v>
      </c>
      <c r="E9" s="4">
        <v>43830</v>
      </c>
      <c r="F9" s="18" t="s">
        <v>15</v>
      </c>
      <c r="K9" s="20"/>
    </row>
    <row r="10" spans="1:30" ht="38.25" hidden="1">
      <c r="B10" s="22" t="s">
        <v>11</v>
      </c>
      <c r="D10" t="s">
        <v>276</v>
      </c>
      <c r="E10" s="22">
        <v>43830</v>
      </c>
      <c r="F10" s="24" t="s">
        <v>16</v>
      </c>
      <c r="G10" s="23"/>
      <c r="K10" s="25"/>
    </row>
    <row r="11" spans="1:30" ht="38.25" hidden="1">
      <c r="B11" s="4" t="s">
        <v>17</v>
      </c>
      <c r="D11" t="s">
        <v>1063</v>
      </c>
      <c r="E11" s="4">
        <v>43830</v>
      </c>
      <c r="F11" s="18" t="s">
        <v>18</v>
      </c>
      <c r="K11" s="11"/>
    </row>
    <row r="12" spans="1:30" ht="51" hidden="1">
      <c r="B12" s="4" t="s">
        <v>17</v>
      </c>
      <c r="D12" t="s">
        <v>1159</v>
      </c>
      <c r="E12" s="4">
        <v>43830</v>
      </c>
      <c r="F12" s="18" t="s">
        <v>19</v>
      </c>
      <c r="K12" s="11"/>
    </row>
    <row r="13" spans="1:30" ht="51" hidden="1">
      <c r="B13" s="4" t="s">
        <v>17</v>
      </c>
      <c r="D13" t="s">
        <v>1265</v>
      </c>
      <c r="E13" s="4">
        <v>43830</v>
      </c>
      <c r="F13" s="18" t="s">
        <v>20</v>
      </c>
      <c r="K13" s="11"/>
    </row>
    <row r="14" spans="1:30" ht="51" hidden="1">
      <c r="B14" s="4" t="s">
        <v>17</v>
      </c>
      <c r="D14" t="s">
        <v>572</v>
      </c>
      <c r="E14" s="4">
        <v>43830</v>
      </c>
      <c r="F14" s="18" t="s">
        <v>20</v>
      </c>
      <c r="K14" s="11"/>
    </row>
    <row r="15" spans="1:30" ht="51" hidden="1">
      <c r="B15" s="4" t="s">
        <v>17</v>
      </c>
      <c r="E15" s="4"/>
      <c r="F15" s="18" t="s">
        <v>21</v>
      </c>
      <c r="K15" s="20"/>
    </row>
    <row r="16" spans="1:30" ht="51" hidden="1">
      <c r="B16" s="4" t="s">
        <v>17</v>
      </c>
      <c r="E16" s="4" t="e">
        <v>#NAME?</v>
      </c>
      <c r="F16" s="18" t="s">
        <v>21</v>
      </c>
      <c r="K16" s="20"/>
    </row>
    <row r="17" spans="2:12" ht="51" hidden="1">
      <c r="B17" s="4" t="s">
        <v>17</v>
      </c>
      <c r="E17" s="4" t="e">
        <v>#NAME?</v>
      </c>
      <c r="F17" s="18" t="s">
        <v>23</v>
      </c>
      <c r="K17" s="26"/>
    </row>
    <row r="18" spans="2:12" ht="38.25" hidden="1">
      <c r="B18" s="4" t="s">
        <v>17</v>
      </c>
      <c r="E18" s="4" t="e">
        <v>#NAME?</v>
      </c>
      <c r="F18" s="18" t="s">
        <v>24</v>
      </c>
      <c r="K18" s="11"/>
    </row>
    <row r="19" spans="2:12" ht="12.75" hidden="1">
      <c r="B19" s="4" t="s">
        <v>17</v>
      </c>
      <c r="E19" s="4" t="e">
        <v>#NAME?</v>
      </c>
      <c r="F19" s="4" t="s">
        <v>13</v>
      </c>
      <c r="K19" s="11">
        <v>43509</v>
      </c>
    </row>
    <row r="20" spans="2:12" ht="51" hidden="1">
      <c r="B20" s="4" t="s">
        <v>17</v>
      </c>
      <c r="E20" s="4" t="e">
        <v>#NAME?</v>
      </c>
      <c r="F20" s="6" t="s">
        <v>25</v>
      </c>
      <c r="K20" s="26"/>
    </row>
    <row r="21" spans="2:12" ht="51" hidden="1">
      <c r="B21" s="4" t="s">
        <v>17</v>
      </c>
      <c r="E21" s="4" t="e">
        <v>#NAME?</v>
      </c>
      <c r="F21" s="6" t="s">
        <v>25</v>
      </c>
      <c r="K21" s="26"/>
    </row>
    <row r="22" spans="2:12" ht="51" hidden="1">
      <c r="B22" s="4" t="s">
        <v>17</v>
      </c>
      <c r="E22" s="4" t="e">
        <v>#NAME?</v>
      </c>
      <c r="F22" s="6" t="s">
        <v>25</v>
      </c>
      <c r="K22" s="11"/>
    </row>
    <row r="23" spans="2:12" ht="63.75" hidden="1">
      <c r="B23" s="4" t="s">
        <v>17</v>
      </c>
      <c r="E23" s="4" t="e">
        <v>#NAME?</v>
      </c>
      <c r="F23" s="18" t="s">
        <v>26</v>
      </c>
      <c r="K23" s="30"/>
    </row>
    <row r="24" spans="2:12" ht="63.75" hidden="1">
      <c r="B24" s="12" t="s">
        <v>17</v>
      </c>
      <c r="E24" s="12" t="e">
        <v>#NAME?</v>
      </c>
      <c r="F24" s="14" t="s">
        <v>26</v>
      </c>
      <c r="G24" s="31"/>
      <c r="K24" s="15"/>
    </row>
    <row r="25" spans="2:12" ht="25.5" hidden="1">
      <c r="B25" s="4" t="s">
        <v>27</v>
      </c>
      <c r="E25" s="4" t="e">
        <v>#NAME?</v>
      </c>
      <c r="F25" s="18" t="s">
        <v>28</v>
      </c>
      <c r="K25" s="11">
        <v>41964</v>
      </c>
    </row>
    <row r="26" spans="2:12" ht="12.75" hidden="1">
      <c r="B26" s="4" t="s">
        <v>27</v>
      </c>
      <c r="E26" s="4" t="e">
        <v>#NAME?</v>
      </c>
      <c r="F26" s="4" t="s">
        <v>29</v>
      </c>
      <c r="K26" s="20"/>
    </row>
    <row r="27" spans="2:12" ht="12.75" hidden="1">
      <c r="B27" s="27" t="s">
        <v>27</v>
      </c>
      <c r="E27" s="27" t="e">
        <v>#NAME?</v>
      </c>
      <c r="F27" s="27" t="s">
        <v>29</v>
      </c>
      <c r="G27" s="32"/>
      <c r="K27" s="29"/>
      <c r="L27" s="4" t="s">
        <v>31</v>
      </c>
    </row>
    <row r="28" spans="2:12" ht="12.75" hidden="1">
      <c r="B28" s="4" t="s">
        <v>27</v>
      </c>
      <c r="E28" s="4" t="e">
        <v>#NAME?</v>
      </c>
      <c r="F28" s="4" t="s">
        <v>13</v>
      </c>
      <c r="G28" s="32"/>
      <c r="K28" s="26">
        <v>43437</v>
      </c>
      <c r="L28" s="4"/>
    </row>
    <row r="29" spans="2:12" ht="12.75" hidden="1">
      <c r="B29" s="27" t="s">
        <v>27</v>
      </c>
      <c r="E29" s="33" t="e">
        <v>#NAME?</v>
      </c>
      <c r="F29" s="33" t="s">
        <v>13</v>
      </c>
      <c r="G29" s="34"/>
      <c r="K29" s="35">
        <v>42501</v>
      </c>
      <c r="L29" s="4" t="s">
        <v>34</v>
      </c>
    </row>
    <row r="30" spans="2:12" ht="12.75" hidden="1">
      <c r="B30" s="4" t="s">
        <v>35</v>
      </c>
      <c r="E30" s="4" t="e">
        <v>#NAME?</v>
      </c>
      <c r="F30" s="4" t="s">
        <v>36</v>
      </c>
      <c r="K30" s="20"/>
    </row>
    <row r="31" spans="2:12" ht="12.75" hidden="1">
      <c r="B31" s="4" t="s">
        <v>35</v>
      </c>
      <c r="E31" s="4" t="e">
        <v>#NAME?</v>
      </c>
      <c r="F31" s="4" t="s">
        <v>36</v>
      </c>
      <c r="K31" s="20"/>
    </row>
    <row r="32" spans="2:12" ht="12.75" hidden="1">
      <c r="B32" s="4" t="s">
        <v>35</v>
      </c>
      <c r="E32" s="4" t="e">
        <v>#NAME?</v>
      </c>
      <c r="F32" s="4" t="s">
        <v>36</v>
      </c>
      <c r="K32" s="20"/>
    </row>
    <row r="33" spans="2:12" ht="12.75" hidden="1">
      <c r="B33" s="4" t="s">
        <v>35</v>
      </c>
      <c r="E33" s="4" t="e">
        <v>#NAME?</v>
      </c>
      <c r="F33" s="4" t="s">
        <v>36</v>
      </c>
      <c r="K33" s="20"/>
    </row>
    <row r="34" spans="2:12" ht="12.75" hidden="1">
      <c r="B34" s="4" t="s">
        <v>35</v>
      </c>
      <c r="E34" s="4" t="e">
        <v>#NAME?</v>
      </c>
      <c r="F34" s="4" t="s">
        <v>37</v>
      </c>
      <c r="K34" s="20"/>
    </row>
    <row r="35" spans="2:12" ht="12.75" hidden="1">
      <c r="B35" s="4" t="s">
        <v>35</v>
      </c>
      <c r="E35" s="4" t="e">
        <v>#NAME?</v>
      </c>
      <c r="F35" s="4" t="s">
        <v>37</v>
      </c>
      <c r="K35" s="20"/>
    </row>
    <row r="36" spans="2:12" ht="51" hidden="1">
      <c r="B36" s="4" t="s">
        <v>35</v>
      </c>
      <c r="E36" s="4" t="e">
        <v>#NAME?</v>
      </c>
      <c r="F36" s="18" t="s">
        <v>38</v>
      </c>
      <c r="K36" s="20"/>
    </row>
    <row r="37" spans="2:12" ht="38.25" hidden="1">
      <c r="B37" s="4" t="s">
        <v>35</v>
      </c>
      <c r="E37" s="4" t="e">
        <v>#NAME?</v>
      </c>
      <c r="F37" s="18" t="s">
        <v>40</v>
      </c>
      <c r="K37" s="20"/>
    </row>
    <row r="38" spans="2:12" ht="12.75" hidden="1">
      <c r="B38" s="4" t="s">
        <v>35</v>
      </c>
      <c r="E38" s="4" t="e">
        <v>#NAME?</v>
      </c>
      <c r="F38" s="4" t="s">
        <v>37</v>
      </c>
      <c r="K38" s="20"/>
    </row>
    <row r="39" spans="2:12" ht="25.5" hidden="1">
      <c r="B39" s="4" t="s">
        <v>35</v>
      </c>
      <c r="E39" s="4" t="e">
        <v>#NAME?</v>
      </c>
      <c r="F39" s="18" t="s">
        <v>41</v>
      </c>
      <c r="K39" s="20"/>
    </row>
    <row r="40" spans="2:12" ht="25.5" hidden="1">
      <c r="B40" s="4" t="s">
        <v>35</v>
      </c>
      <c r="E40" s="4" t="e">
        <v>#NAME?</v>
      </c>
      <c r="F40" s="18" t="s">
        <v>41</v>
      </c>
      <c r="K40" s="20"/>
    </row>
    <row r="41" spans="2:12" ht="38.25" hidden="1">
      <c r="B41" s="4" t="s">
        <v>35</v>
      </c>
      <c r="E41" s="4" t="e">
        <v>#NAME?</v>
      </c>
      <c r="F41" s="18" t="s">
        <v>42</v>
      </c>
      <c r="K41" s="20"/>
    </row>
    <row r="42" spans="2:12" ht="38.25" hidden="1">
      <c r="B42" s="4" t="s">
        <v>35</v>
      </c>
      <c r="E42" s="4" t="e">
        <v>#NAME?</v>
      </c>
      <c r="F42" s="18" t="s">
        <v>43</v>
      </c>
      <c r="K42" s="20"/>
    </row>
    <row r="43" spans="2:12" ht="12.75" hidden="1">
      <c r="B43" s="4" t="s">
        <v>35</v>
      </c>
      <c r="E43" s="4" t="e">
        <v>#NAME?</v>
      </c>
      <c r="F43" s="4" t="s">
        <v>13</v>
      </c>
      <c r="K43" s="26">
        <v>43048</v>
      </c>
    </row>
    <row r="44" spans="2:12" ht="12.75" hidden="1">
      <c r="B44" s="12" t="s">
        <v>35</v>
      </c>
      <c r="E44" s="12" t="e">
        <v>#NAME?</v>
      </c>
      <c r="F44" s="12" t="s">
        <v>44</v>
      </c>
      <c r="G44" s="31"/>
      <c r="K44" s="36"/>
    </row>
    <row r="45" spans="2:12" ht="12.75" hidden="1">
      <c r="B45" s="27" t="s">
        <v>45</v>
      </c>
      <c r="E45" s="27" t="e">
        <v>#NAME?</v>
      </c>
      <c r="F45" s="27" t="s">
        <v>46</v>
      </c>
      <c r="G45" s="32"/>
      <c r="K45" s="20"/>
      <c r="L45" s="4" t="s">
        <v>47</v>
      </c>
    </row>
    <row r="46" spans="2:12" ht="12.75" hidden="1">
      <c r="B46" s="27" t="s">
        <v>45</v>
      </c>
      <c r="E46" s="27" t="e">
        <v>#NAME?</v>
      </c>
      <c r="F46" s="27" t="s">
        <v>48</v>
      </c>
      <c r="G46" s="32"/>
      <c r="K46" s="37"/>
      <c r="L46" s="4" t="s">
        <v>49</v>
      </c>
    </row>
    <row r="47" spans="2:12" ht="12.75" hidden="1">
      <c r="B47" s="4" t="s">
        <v>45</v>
      </c>
      <c r="E47" s="4" t="e">
        <v>#NAME?</v>
      </c>
      <c r="F47" s="4" t="s">
        <v>50</v>
      </c>
      <c r="K47" s="20"/>
    </row>
    <row r="48" spans="2:12" ht="12.75" hidden="1">
      <c r="B48" s="12" t="s">
        <v>45</v>
      </c>
      <c r="E48" s="12" t="e">
        <v>#NAME?</v>
      </c>
      <c r="F48" s="12" t="s">
        <v>13</v>
      </c>
      <c r="G48" s="31"/>
      <c r="K48" s="38">
        <v>43514</v>
      </c>
    </row>
    <row r="49" spans="2:11" ht="12.75" hidden="1">
      <c r="B49" s="4" t="s">
        <v>52</v>
      </c>
      <c r="E49" s="4" t="e">
        <v>#NAME?</v>
      </c>
      <c r="F49" s="4" t="s">
        <v>54</v>
      </c>
      <c r="K49" s="26">
        <v>43413</v>
      </c>
    </row>
    <row r="50" spans="2:11" ht="12.75" hidden="1">
      <c r="B50" s="4" t="s">
        <v>52</v>
      </c>
      <c r="E50" s="4" t="e">
        <v>#NAME?</v>
      </c>
      <c r="F50" s="4" t="s">
        <v>55</v>
      </c>
      <c r="K50" s="20"/>
    </row>
    <row r="51" spans="2:11" ht="12.75" hidden="1">
      <c r="B51" s="4" t="s">
        <v>52</v>
      </c>
      <c r="E51" s="4" t="e">
        <v>#NAME?</v>
      </c>
      <c r="F51" s="4" t="s">
        <v>56</v>
      </c>
      <c r="K51" s="26">
        <v>43413</v>
      </c>
    </row>
    <row r="52" spans="2:11" ht="12.75" hidden="1">
      <c r="B52" s="4" t="s">
        <v>52</v>
      </c>
      <c r="E52" s="4" t="e">
        <v>#NAME?</v>
      </c>
      <c r="F52" s="4" t="s">
        <v>58</v>
      </c>
      <c r="K52" s="26">
        <v>42453</v>
      </c>
    </row>
    <row r="53" spans="2:11" ht="12.75" hidden="1">
      <c r="B53" s="4" t="s">
        <v>52</v>
      </c>
      <c r="E53" s="4" t="e">
        <v>#NAME?</v>
      </c>
      <c r="F53" s="4" t="s">
        <v>58</v>
      </c>
      <c r="K53" s="26">
        <v>43508</v>
      </c>
    </row>
    <row r="54" spans="2:11" ht="12.75" hidden="1">
      <c r="B54" s="4" t="s">
        <v>52</v>
      </c>
      <c r="E54" s="4" t="e">
        <v>#NAME?</v>
      </c>
      <c r="F54" s="4" t="s">
        <v>56</v>
      </c>
      <c r="K54" s="39">
        <v>43509</v>
      </c>
    </row>
    <row r="55" spans="2:11" ht="12.75" hidden="1">
      <c r="B55" s="4" t="s">
        <v>52</v>
      </c>
      <c r="E55" s="4" t="e">
        <v>#NAME?</v>
      </c>
      <c r="F55" s="4" t="s">
        <v>60</v>
      </c>
      <c r="K55" s="20"/>
    </row>
    <row r="56" spans="2:11" ht="12.75" hidden="1">
      <c r="B56" s="4" t="s">
        <v>52</v>
      </c>
      <c r="E56" s="4" t="e">
        <v>#NAME?</v>
      </c>
      <c r="F56" s="4" t="s">
        <v>61</v>
      </c>
      <c r="K56" s="20"/>
    </row>
    <row r="57" spans="2:11" ht="12.75" hidden="1">
      <c r="B57" s="4" t="s">
        <v>52</v>
      </c>
      <c r="E57" s="4" t="e">
        <v>#NAME?</v>
      </c>
      <c r="F57" s="4" t="s">
        <v>54</v>
      </c>
      <c r="K57" s="20"/>
    </row>
    <row r="58" spans="2:11" ht="12.75" hidden="1">
      <c r="B58" s="4" t="s">
        <v>52</v>
      </c>
      <c r="E58" s="4" t="e">
        <v>#NAME?</v>
      </c>
      <c r="F58" s="4" t="s">
        <v>58</v>
      </c>
      <c r="K58" s="40">
        <v>42513</v>
      </c>
    </row>
    <row r="59" spans="2:11" ht="12.75" hidden="1">
      <c r="B59" s="4" t="s">
        <v>52</v>
      </c>
      <c r="E59" s="4" t="e">
        <v>#NAME?</v>
      </c>
      <c r="F59" s="4" t="s">
        <v>62</v>
      </c>
      <c r="K59" s="20"/>
    </row>
    <row r="60" spans="2:11" ht="12.75" hidden="1">
      <c r="B60" s="4" t="s">
        <v>52</v>
      </c>
      <c r="E60" s="4" t="e">
        <v>#NAME?</v>
      </c>
      <c r="F60" s="4" t="s">
        <v>56</v>
      </c>
      <c r="K60" s="26">
        <v>42412</v>
      </c>
    </row>
    <row r="61" spans="2:11" ht="12.75" hidden="1">
      <c r="B61" s="4" t="s">
        <v>52</v>
      </c>
      <c r="E61" s="4" t="e">
        <v>#NAME?</v>
      </c>
      <c r="F61" s="4" t="s">
        <v>56</v>
      </c>
      <c r="K61" s="20"/>
    </row>
    <row r="62" spans="2:11" ht="12.75" hidden="1">
      <c r="B62" s="4" t="s">
        <v>52</v>
      </c>
      <c r="E62" s="4" t="e">
        <v>#NAME?</v>
      </c>
      <c r="F62" s="4" t="s">
        <v>61</v>
      </c>
      <c r="K62" s="20"/>
    </row>
    <row r="63" spans="2:11" ht="12.75" hidden="1">
      <c r="B63" s="4" t="s">
        <v>52</v>
      </c>
      <c r="E63" s="4" t="e">
        <v>#NAME?</v>
      </c>
      <c r="F63" s="4" t="s">
        <v>58</v>
      </c>
      <c r="K63" s="20"/>
    </row>
    <row r="64" spans="2:11" ht="12.75" hidden="1">
      <c r="B64" s="4" t="s">
        <v>52</v>
      </c>
      <c r="E64" s="4" t="e">
        <v>#NAME?</v>
      </c>
      <c r="F64" s="4" t="s">
        <v>56</v>
      </c>
      <c r="K64" s="20"/>
    </row>
    <row r="65" spans="2:11" ht="12.75" hidden="1">
      <c r="B65" s="4" t="s">
        <v>52</v>
      </c>
      <c r="E65" s="4" t="e">
        <v>#NAME?</v>
      </c>
      <c r="F65" s="4" t="s">
        <v>54</v>
      </c>
      <c r="K65" s="20"/>
    </row>
    <row r="66" spans="2:11" ht="12.75" hidden="1">
      <c r="B66" s="4" t="s">
        <v>52</v>
      </c>
      <c r="E66" s="4" t="e">
        <v>#NAME?</v>
      </c>
      <c r="F66" s="4" t="s">
        <v>64</v>
      </c>
      <c r="K66" s="20"/>
    </row>
    <row r="67" spans="2:11" ht="12.75" hidden="1">
      <c r="B67" s="4" t="s">
        <v>52</v>
      </c>
      <c r="E67" s="4" t="e">
        <v>#NAME?</v>
      </c>
      <c r="F67" s="4" t="s">
        <v>58</v>
      </c>
      <c r="K67" s="20"/>
    </row>
    <row r="68" spans="2:11" ht="12.75" hidden="1">
      <c r="B68" s="4" t="s">
        <v>52</v>
      </c>
      <c r="E68" s="4" t="e">
        <v>#NAME?</v>
      </c>
      <c r="F68" s="4" t="s">
        <v>56</v>
      </c>
      <c r="K68" s="20"/>
    </row>
    <row r="69" spans="2:11" ht="12.75" hidden="1">
      <c r="B69" s="4" t="s">
        <v>52</v>
      </c>
      <c r="E69" s="4" t="e">
        <v>#NAME?</v>
      </c>
      <c r="F69" s="4" t="s">
        <v>56</v>
      </c>
      <c r="K69" s="20"/>
    </row>
    <row r="70" spans="2:11" ht="12.75" hidden="1">
      <c r="B70" s="4" t="s">
        <v>52</v>
      </c>
      <c r="E70" s="4" t="e">
        <v>#NAME?</v>
      </c>
      <c r="F70" s="4" t="s">
        <v>54</v>
      </c>
      <c r="K70" s="20"/>
    </row>
    <row r="71" spans="2:11" ht="12.75" hidden="1">
      <c r="B71" s="4" t="s">
        <v>52</v>
      </c>
      <c r="E71" s="4" t="e">
        <v>#NAME?</v>
      </c>
      <c r="F71" s="4" t="s">
        <v>62</v>
      </c>
      <c r="K71" s="20"/>
    </row>
    <row r="72" spans="2:11" ht="12.75" hidden="1">
      <c r="B72" s="4" t="s">
        <v>52</v>
      </c>
      <c r="E72" s="4" t="e">
        <v>#NAME?</v>
      </c>
      <c r="F72" s="4" t="s">
        <v>58</v>
      </c>
      <c r="K72" s="20"/>
    </row>
    <row r="73" spans="2:11" ht="12.75" hidden="1">
      <c r="B73" s="4" t="s">
        <v>52</v>
      </c>
      <c r="E73" s="4" t="e">
        <v>#NAME?</v>
      </c>
      <c r="F73" s="4" t="s">
        <v>58</v>
      </c>
      <c r="K73" s="20"/>
    </row>
    <row r="74" spans="2:11" ht="12.75" hidden="1">
      <c r="B74" s="4" t="s">
        <v>52</v>
      </c>
      <c r="E74" s="4" t="e">
        <v>#NAME?</v>
      </c>
      <c r="F74" s="4" t="s">
        <v>56</v>
      </c>
      <c r="K74" s="20"/>
    </row>
    <row r="75" spans="2:11" ht="12.75" hidden="1">
      <c r="B75" s="4" t="s">
        <v>52</v>
      </c>
      <c r="E75" s="4" t="e">
        <v>#NAME?</v>
      </c>
      <c r="F75" s="4" t="s">
        <v>56</v>
      </c>
      <c r="K75" s="20"/>
    </row>
    <row r="76" spans="2:11" ht="12.75" hidden="1">
      <c r="B76" s="12" t="s">
        <v>52</v>
      </c>
      <c r="E76" s="12" t="e">
        <v>#NAME?</v>
      </c>
      <c r="F76" s="12" t="s">
        <v>56</v>
      </c>
      <c r="G76" s="31"/>
      <c r="K76" s="36"/>
    </row>
    <row r="77" spans="2:11" ht="12.75" hidden="1">
      <c r="B77" s="4" t="s">
        <v>65</v>
      </c>
      <c r="E77" s="4" t="e">
        <v>#NAME?</v>
      </c>
      <c r="F77" s="4" t="s">
        <v>13</v>
      </c>
      <c r="K77" s="26">
        <v>42488</v>
      </c>
    </row>
    <row r="78" spans="2:11" ht="51" hidden="1">
      <c r="B78" s="4" t="s">
        <v>65</v>
      </c>
      <c r="E78" s="4" t="e">
        <v>#NAME?</v>
      </c>
      <c r="F78" s="18" t="s">
        <v>66</v>
      </c>
      <c r="K78" s="26">
        <v>42403</v>
      </c>
    </row>
    <row r="79" spans="2:11" ht="12.75" hidden="1">
      <c r="B79" s="4" t="s">
        <v>65</v>
      </c>
      <c r="E79" s="4" t="e">
        <v>#NAME?</v>
      </c>
      <c r="F79" s="4" t="s">
        <v>67</v>
      </c>
      <c r="K79" s="26">
        <v>42516</v>
      </c>
    </row>
    <row r="80" spans="2:11" ht="12.75" hidden="1">
      <c r="B80" s="4" t="s">
        <v>65</v>
      </c>
      <c r="E80" s="4" t="e">
        <v>#NAME?</v>
      </c>
      <c r="F80" s="4" t="s">
        <v>61</v>
      </c>
      <c r="K80" s="20"/>
    </row>
    <row r="81" spans="2:12" ht="12.75" hidden="1">
      <c r="B81" s="4" t="s">
        <v>65</v>
      </c>
      <c r="E81" s="4" t="e">
        <v>#NAME?</v>
      </c>
      <c r="F81" s="4" t="s">
        <v>50</v>
      </c>
      <c r="K81" s="20"/>
    </row>
    <row r="82" spans="2:12" ht="12.75" hidden="1">
      <c r="B82" s="4" t="s">
        <v>65</v>
      </c>
      <c r="E82" s="4" t="e">
        <v>#NAME?</v>
      </c>
      <c r="F82" s="4" t="s">
        <v>50</v>
      </c>
      <c r="K82" s="26">
        <v>41803</v>
      </c>
    </row>
    <row r="83" spans="2:12" ht="12.75" hidden="1">
      <c r="B83" s="4" t="s">
        <v>65</v>
      </c>
      <c r="E83" s="4" t="e">
        <v>#NAME?</v>
      </c>
      <c r="F83" s="4" t="s">
        <v>50</v>
      </c>
      <c r="K83" s="26">
        <v>43007</v>
      </c>
    </row>
    <row r="84" spans="2:12" ht="12.75" hidden="1">
      <c r="B84" s="4" t="s">
        <v>65</v>
      </c>
      <c r="E84" s="4" t="e">
        <v>#NAME?</v>
      </c>
      <c r="F84" s="4" t="s">
        <v>50</v>
      </c>
      <c r="K84" s="26">
        <v>43278</v>
      </c>
    </row>
    <row r="85" spans="2:12" ht="12.75" hidden="1">
      <c r="B85" s="4" t="s">
        <v>65</v>
      </c>
      <c r="E85" s="4" t="e">
        <v>#NAME?</v>
      </c>
      <c r="F85" s="4" t="s">
        <v>71</v>
      </c>
      <c r="K85" s="20"/>
    </row>
    <row r="86" spans="2:12" ht="12.75" hidden="1">
      <c r="B86" s="4" t="s">
        <v>65</v>
      </c>
      <c r="E86" s="4" t="e">
        <v>#NAME?</v>
      </c>
      <c r="F86" s="4" t="s">
        <v>50</v>
      </c>
      <c r="K86" s="11">
        <v>42307</v>
      </c>
    </row>
    <row r="87" spans="2:12" ht="12.75" hidden="1">
      <c r="B87" s="27" t="s">
        <v>65</v>
      </c>
      <c r="E87" s="27" t="e">
        <v>#NAME?</v>
      </c>
      <c r="F87" s="27" t="s">
        <v>72</v>
      </c>
      <c r="G87" s="32"/>
      <c r="K87" s="29">
        <v>42643</v>
      </c>
      <c r="L87" s="4" t="s">
        <v>73</v>
      </c>
    </row>
    <row r="88" spans="2:12" ht="12.75" hidden="1">
      <c r="B88" s="4" t="s">
        <v>65</v>
      </c>
      <c r="E88" s="4" t="e">
        <v>#NAME?</v>
      </c>
      <c r="F88" s="4" t="s">
        <v>71</v>
      </c>
      <c r="K88" s="26">
        <v>40148</v>
      </c>
    </row>
    <row r="89" spans="2:12" ht="12.75" hidden="1">
      <c r="B89" s="4" t="s">
        <v>65</v>
      </c>
      <c r="E89" s="4" t="e">
        <v>#NAME?</v>
      </c>
      <c r="F89" s="4" t="s">
        <v>50</v>
      </c>
      <c r="K89" s="11">
        <v>43063</v>
      </c>
    </row>
    <row r="90" spans="2:12" ht="12.75" hidden="1">
      <c r="B90" s="4" t="s">
        <v>65</v>
      </c>
      <c r="E90" s="4" t="e">
        <v>#NAME?</v>
      </c>
      <c r="F90" s="4" t="s">
        <v>71</v>
      </c>
      <c r="K90" s="26">
        <v>40148</v>
      </c>
    </row>
    <row r="91" spans="2:12" ht="12.75" hidden="1">
      <c r="B91" s="12" t="s">
        <v>65</v>
      </c>
      <c r="E91" s="12" t="e">
        <v>#NAME?</v>
      </c>
      <c r="F91" s="12" t="s">
        <v>71</v>
      </c>
      <c r="G91" s="31"/>
      <c r="K91" s="36"/>
    </row>
    <row r="92" spans="2:12" ht="12.75" hidden="1">
      <c r="B92" s="4" t="s">
        <v>74</v>
      </c>
      <c r="E92" s="4" t="e">
        <v>#NAME?</v>
      </c>
      <c r="F92" s="18" t="s">
        <v>75</v>
      </c>
      <c r="K92" s="20"/>
    </row>
    <row r="93" spans="2:12" ht="12.75" hidden="1">
      <c r="B93" s="4" t="s">
        <v>74</v>
      </c>
      <c r="E93" s="4" t="e">
        <v>#NAME?</v>
      </c>
      <c r="F93" s="4" t="s">
        <v>76</v>
      </c>
      <c r="K93" s="20"/>
    </row>
    <row r="94" spans="2:12" ht="12.75" hidden="1">
      <c r="B94" s="4" t="s">
        <v>74</v>
      </c>
      <c r="E94" s="4" t="e">
        <v>#NAME?</v>
      </c>
      <c r="F94" s="4" t="s">
        <v>77</v>
      </c>
      <c r="K94" s="20"/>
    </row>
    <row r="95" spans="2:12" ht="12.75" hidden="1">
      <c r="B95" s="4" t="s">
        <v>74</v>
      </c>
      <c r="E95" s="4" t="e">
        <v>#NAME?</v>
      </c>
      <c r="F95" s="4" t="s">
        <v>78</v>
      </c>
      <c r="K95" s="20"/>
    </row>
    <row r="96" spans="2:12" ht="12.75" hidden="1">
      <c r="B96" s="4" t="s">
        <v>74</v>
      </c>
      <c r="E96" s="4" t="e">
        <v>#NAME?</v>
      </c>
      <c r="F96" s="4" t="s">
        <v>79</v>
      </c>
      <c r="K96" s="20"/>
    </row>
    <row r="97" spans="2:12" ht="38.25" hidden="1">
      <c r="B97" s="4" t="s">
        <v>74</v>
      </c>
      <c r="E97" s="4" t="e">
        <v>#NAME?</v>
      </c>
      <c r="F97" s="18" t="s">
        <v>80</v>
      </c>
      <c r="K97" s="20"/>
    </row>
    <row r="98" spans="2:12" ht="12.75" hidden="1">
      <c r="B98" s="4" t="s">
        <v>74</v>
      </c>
      <c r="E98" s="4" t="e">
        <v>#NAME?</v>
      </c>
      <c r="F98" s="4" t="s">
        <v>36</v>
      </c>
      <c r="K98" s="20"/>
    </row>
    <row r="99" spans="2:12" ht="12.75" hidden="1">
      <c r="B99" s="4" t="s">
        <v>74</v>
      </c>
      <c r="E99" s="4" t="e">
        <v>#NAME?</v>
      </c>
      <c r="F99" s="4" t="s">
        <v>36</v>
      </c>
      <c r="K99" s="20"/>
    </row>
    <row r="100" spans="2:12" ht="12.75" hidden="1">
      <c r="B100" s="4" t="s">
        <v>74</v>
      </c>
      <c r="E100" s="4" t="e">
        <v>#NAME?</v>
      </c>
      <c r="F100" s="4" t="s">
        <v>37</v>
      </c>
      <c r="K100" s="20"/>
    </row>
    <row r="101" spans="2:12" ht="12.75" hidden="1">
      <c r="B101" s="4" t="s">
        <v>74</v>
      </c>
      <c r="E101" s="4" t="e">
        <v>#NAME?</v>
      </c>
      <c r="F101" s="4" t="s">
        <v>81</v>
      </c>
      <c r="K101" s="20"/>
    </row>
    <row r="102" spans="2:12" ht="12.75" hidden="1">
      <c r="B102" s="4" t="s">
        <v>74</v>
      </c>
      <c r="E102" s="4" t="e">
        <v>#NAME?</v>
      </c>
      <c r="F102" s="4" t="s">
        <v>13</v>
      </c>
      <c r="K102" s="26">
        <v>43049</v>
      </c>
    </row>
    <row r="103" spans="2:12" ht="12.75" hidden="1">
      <c r="B103" s="4" t="s">
        <v>74</v>
      </c>
      <c r="E103" s="4" t="e">
        <v>#NAME?</v>
      </c>
      <c r="F103" s="4" t="s">
        <v>82</v>
      </c>
      <c r="K103" s="26">
        <v>43598</v>
      </c>
    </row>
    <row r="104" spans="2:12" ht="12.75" hidden="1">
      <c r="B104" s="4" t="s">
        <v>74</v>
      </c>
      <c r="E104" s="4" t="e">
        <v>#NAME?</v>
      </c>
      <c r="F104" s="4" t="s">
        <v>83</v>
      </c>
      <c r="K104" s="20"/>
    </row>
    <row r="105" spans="2:12" ht="12.75" hidden="1">
      <c r="B105" s="12" t="s">
        <v>74</v>
      </c>
      <c r="E105" s="12" t="e">
        <v>#NAME?</v>
      </c>
      <c r="F105" s="12" t="s">
        <v>81</v>
      </c>
      <c r="G105" s="31"/>
      <c r="K105" s="36"/>
    </row>
    <row r="106" spans="2:12" ht="38.25" hidden="1">
      <c r="B106" s="27" t="s">
        <v>84</v>
      </c>
      <c r="E106" s="27" t="e">
        <v>#NAME?</v>
      </c>
      <c r="F106" s="28" t="s">
        <v>85</v>
      </c>
      <c r="G106" s="32"/>
      <c r="K106" s="37"/>
      <c r="L106" s="4" t="s">
        <v>86</v>
      </c>
    </row>
    <row r="107" spans="2:12" ht="12.75" hidden="1">
      <c r="B107" s="27" t="s">
        <v>84</v>
      </c>
      <c r="E107" s="27" t="e">
        <v>#NAME?</v>
      </c>
      <c r="F107" s="27" t="s">
        <v>13</v>
      </c>
      <c r="G107" s="32"/>
      <c r="K107" s="29">
        <v>43049</v>
      </c>
      <c r="L107" s="4" t="s">
        <v>87</v>
      </c>
    </row>
    <row r="108" spans="2:12" ht="51" hidden="1">
      <c r="B108" s="4" t="s">
        <v>84</v>
      </c>
      <c r="E108" s="4" t="e">
        <v>#NAME?</v>
      </c>
      <c r="F108" s="41" t="s">
        <v>88</v>
      </c>
      <c r="K108" s="26">
        <v>43598</v>
      </c>
      <c r="L108" s="4" t="s">
        <v>89</v>
      </c>
    </row>
    <row r="109" spans="2:12" ht="12.75" hidden="1">
      <c r="B109" s="4" t="s">
        <v>84</v>
      </c>
      <c r="E109" s="4" t="e">
        <v>#NAME?</v>
      </c>
      <c r="F109" s="42" t="s">
        <v>77</v>
      </c>
      <c r="G109" s="43"/>
      <c r="K109" s="44"/>
    </row>
    <row r="110" spans="2:12" ht="12.75" hidden="1">
      <c r="B110" s="4" t="s">
        <v>84</v>
      </c>
      <c r="E110" s="42" t="e">
        <v>#NAME?</v>
      </c>
      <c r="F110" s="42" t="s">
        <v>90</v>
      </c>
      <c r="G110" s="43"/>
      <c r="K110" s="44"/>
    </row>
    <row r="111" spans="2:12" ht="12.75" hidden="1">
      <c r="B111" s="12" t="s">
        <v>84</v>
      </c>
      <c r="E111" s="45" t="e">
        <v>#NAME?</v>
      </c>
      <c r="F111" s="45" t="s">
        <v>91</v>
      </c>
      <c r="G111" s="46"/>
      <c r="K111" s="47"/>
    </row>
    <row r="112" spans="2:12" ht="12.75" hidden="1">
      <c r="B112" s="4" t="s">
        <v>92</v>
      </c>
      <c r="E112" s="4" t="e">
        <v>#NAME?</v>
      </c>
      <c r="F112" s="4" t="s">
        <v>93</v>
      </c>
      <c r="K112" s="20"/>
    </row>
    <row r="113" spans="1:11" ht="51" hidden="1">
      <c r="B113" s="4" t="s">
        <v>92</v>
      </c>
      <c r="E113" s="4" t="e">
        <v>#NAME?</v>
      </c>
      <c r="F113" s="18" t="s">
        <v>94</v>
      </c>
      <c r="K113" s="20"/>
    </row>
    <row r="114" spans="1:11" ht="25.5" hidden="1">
      <c r="B114" s="4" t="s">
        <v>92</v>
      </c>
      <c r="E114" s="4" t="e">
        <v>#NAME?</v>
      </c>
      <c r="F114" s="18" t="s">
        <v>95</v>
      </c>
      <c r="K114" s="20"/>
    </row>
    <row r="115" spans="1:11" ht="25.5" hidden="1">
      <c r="B115" s="4" t="s">
        <v>92</v>
      </c>
      <c r="E115" s="4" t="e">
        <v>#NAME?</v>
      </c>
      <c r="F115" s="18" t="s">
        <v>96</v>
      </c>
      <c r="K115" s="20"/>
    </row>
    <row r="116" spans="1:11" ht="47.25">
      <c r="A116" s="91">
        <v>1</v>
      </c>
      <c r="B116" s="77" t="s">
        <v>92</v>
      </c>
      <c r="C116" s="79" t="s">
        <v>1550</v>
      </c>
      <c r="D116" s="80" t="s">
        <v>12</v>
      </c>
      <c r="E116" s="81">
        <v>43830</v>
      </c>
      <c r="F116" s="87"/>
      <c r="G116" s="88"/>
      <c r="K116" s="35"/>
    </row>
    <row r="117" spans="1:11" ht="51" hidden="1">
      <c r="B117" s="4" t="s">
        <v>97</v>
      </c>
      <c r="D117" t="s">
        <v>235</v>
      </c>
      <c r="E117" s="4">
        <v>43646</v>
      </c>
      <c r="F117" s="18" t="s">
        <v>98</v>
      </c>
      <c r="K117" s="26">
        <v>42780</v>
      </c>
    </row>
    <row r="118" spans="1:11" ht="38.25" hidden="1">
      <c r="B118" s="4" t="s">
        <v>97</v>
      </c>
      <c r="D118" t="s">
        <v>617</v>
      </c>
      <c r="E118" s="4">
        <v>43830</v>
      </c>
      <c r="F118" s="18" t="s">
        <v>99</v>
      </c>
      <c r="K118" s="20"/>
    </row>
    <row r="119" spans="1:11" ht="12.75" hidden="1">
      <c r="B119" s="4" t="s">
        <v>97</v>
      </c>
      <c r="D119" t="s">
        <v>338</v>
      </c>
      <c r="E119" s="4">
        <v>43707</v>
      </c>
      <c r="F119" s="4" t="s">
        <v>56</v>
      </c>
      <c r="K119" s="26">
        <v>42513</v>
      </c>
    </row>
    <row r="120" spans="1:11" ht="63.75" hidden="1">
      <c r="B120" s="4" t="s">
        <v>97</v>
      </c>
      <c r="D120" t="s">
        <v>1063</v>
      </c>
      <c r="E120" s="4">
        <v>43829</v>
      </c>
      <c r="F120" s="18" t="s">
        <v>100</v>
      </c>
      <c r="K120" s="20"/>
    </row>
    <row r="121" spans="1:11" ht="12.75" hidden="1">
      <c r="B121" s="4" t="s">
        <v>97</v>
      </c>
      <c r="D121" t="s">
        <v>1105</v>
      </c>
      <c r="E121" s="4">
        <v>43827</v>
      </c>
      <c r="F121" s="4" t="s">
        <v>61</v>
      </c>
      <c r="K121" s="20"/>
    </row>
    <row r="122" spans="1:11" ht="12.75" hidden="1">
      <c r="B122" s="4" t="s">
        <v>97</v>
      </c>
      <c r="D122" t="s">
        <v>1144</v>
      </c>
      <c r="E122" s="4">
        <v>43830</v>
      </c>
      <c r="F122" s="4" t="s">
        <v>58</v>
      </c>
      <c r="K122" s="20"/>
    </row>
    <row r="123" spans="1:11" ht="12.75" hidden="1">
      <c r="B123" s="4" t="s">
        <v>97</v>
      </c>
      <c r="D123" t="s">
        <v>276</v>
      </c>
      <c r="E123" s="4">
        <v>43830</v>
      </c>
      <c r="F123" s="4" t="s">
        <v>61</v>
      </c>
      <c r="K123" s="20"/>
    </row>
    <row r="124" spans="1:11" ht="12.75" hidden="1">
      <c r="B124" s="4" t="s">
        <v>97</v>
      </c>
      <c r="D124" t="s">
        <v>1063</v>
      </c>
      <c r="E124" s="4">
        <v>43830</v>
      </c>
      <c r="F124" s="4" t="s">
        <v>61</v>
      </c>
      <c r="K124" s="20"/>
    </row>
    <row r="125" spans="1:11" ht="12.75" hidden="1">
      <c r="B125" s="4" t="s">
        <v>97</v>
      </c>
      <c r="D125" t="s">
        <v>1159</v>
      </c>
      <c r="E125" s="4">
        <v>43830</v>
      </c>
      <c r="F125" s="4" t="s">
        <v>61</v>
      </c>
      <c r="K125" s="20"/>
    </row>
    <row r="126" spans="1:11" ht="12.75" hidden="1">
      <c r="B126" s="4" t="s">
        <v>97</v>
      </c>
      <c r="D126" t="s">
        <v>1265</v>
      </c>
      <c r="E126" s="4">
        <v>43830</v>
      </c>
      <c r="F126" s="4" t="s">
        <v>61</v>
      </c>
      <c r="K126" s="20"/>
    </row>
    <row r="127" spans="1:11" ht="12.75" hidden="1">
      <c r="B127" s="4" t="s">
        <v>97</v>
      </c>
      <c r="D127" t="s">
        <v>572</v>
      </c>
      <c r="E127" s="4">
        <v>43830</v>
      </c>
      <c r="F127" s="4" t="s">
        <v>50</v>
      </c>
      <c r="K127" s="30"/>
    </row>
    <row r="128" spans="1:11" ht="12.75" hidden="1">
      <c r="B128" s="12" t="s">
        <v>97</v>
      </c>
      <c r="E128" s="12" t="e">
        <v>#NAME?</v>
      </c>
      <c r="F128" s="12" t="s">
        <v>50</v>
      </c>
      <c r="G128" s="31"/>
      <c r="K128" s="49"/>
    </row>
    <row r="129" spans="2:12" ht="51" hidden="1">
      <c r="B129" s="4" t="s">
        <v>102</v>
      </c>
      <c r="E129" s="4" t="e">
        <v>#NAME?</v>
      </c>
      <c r="F129" s="18" t="s">
        <v>103</v>
      </c>
      <c r="K129" s="26">
        <v>43524</v>
      </c>
    </row>
    <row r="130" spans="2:12" ht="38.25" hidden="1">
      <c r="B130" s="4" t="s">
        <v>102</v>
      </c>
      <c r="E130" s="4" t="e">
        <v>#NAME?</v>
      </c>
      <c r="F130" s="18" t="s">
        <v>104</v>
      </c>
      <c r="K130" s="20"/>
    </row>
    <row r="131" spans="2:12" ht="51" hidden="1">
      <c r="B131" s="4" t="s">
        <v>102</v>
      </c>
      <c r="E131" s="4" t="e">
        <v>#NAME?</v>
      </c>
      <c r="F131" s="18" t="s">
        <v>105</v>
      </c>
      <c r="K131" s="20"/>
    </row>
    <row r="132" spans="2:12" ht="12.75" hidden="1">
      <c r="B132" s="4" t="s">
        <v>102</v>
      </c>
      <c r="E132" s="4" t="e">
        <v>#NAME?</v>
      </c>
      <c r="F132" s="4" t="s">
        <v>106</v>
      </c>
      <c r="K132" s="20"/>
    </row>
    <row r="133" spans="2:12" ht="12.75" hidden="1">
      <c r="B133" s="4" t="s">
        <v>102</v>
      </c>
      <c r="E133" s="4" t="e">
        <v>#NAME?</v>
      </c>
      <c r="F133" s="4" t="s">
        <v>106</v>
      </c>
      <c r="K133" s="20"/>
    </row>
    <row r="134" spans="2:12" ht="12.75" hidden="1">
      <c r="B134" s="4" t="s">
        <v>102</v>
      </c>
      <c r="E134" s="4" t="e">
        <v>#NAME?</v>
      </c>
      <c r="F134" s="4" t="s">
        <v>107</v>
      </c>
      <c r="K134" s="20"/>
    </row>
    <row r="135" spans="2:12" ht="12.75" hidden="1">
      <c r="B135" s="4" t="s">
        <v>102</v>
      </c>
      <c r="E135" s="4" t="e">
        <v>#NAME?</v>
      </c>
      <c r="F135" s="4" t="s">
        <v>108</v>
      </c>
      <c r="K135" s="20"/>
    </row>
    <row r="136" spans="2:12" ht="12.75" hidden="1">
      <c r="B136" s="4" t="s">
        <v>102</v>
      </c>
      <c r="E136" s="4" t="e">
        <v>#NAME?</v>
      </c>
      <c r="F136" s="4" t="s">
        <v>109</v>
      </c>
      <c r="K136" s="20"/>
    </row>
    <row r="137" spans="2:12" ht="12.75" hidden="1">
      <c r="B137" s="4" t="s">
        <v>102</v>
      </c>
      <c r="E137" s="4" t="e">
        <v>#NAME?</v>
      </c>
      <c r="F137" s="4" t="s">
        <v>109</v>
      </c>
      <c r="K137" s="20"/>
    </row>
    <row r="138" spans="2:12" ht="12.75" hidden="1">
      <c r="B138" s="4" t="s">
        <v>102</v>
      </c>
      <c r="E138" s="4" t="e">
        <v>#NAME?</v>
      </c>
      <c r="F138" s="4" t="s">
        <v>109</v>
      </c>
      <c r="K138" s="20"/>
    </row>
    <row r="139" spans="2:12" ht="12.75" hidden="1">
      <c r="B139" s="4" t="s">
        <v>102</v>
      </c>
      <c r="E139" s="4" t="e">
        <v>#NAME?</v>
      </c>
      <c r="F139" s="4" t="s">
        <v>109</v>
      </c>
      <c r="K139" s="20"/>
    </row>
    <row r="140" spans="2:12" ht="12.75" hidden="1">
      <c r="B140" s="27" t="s">
        <v>102</v>
      </c>
      <c r="E140" s="27" t="e">
        <v>#NAME?</v>
      </c>
      <c r="F140" s="27" t="s">
        <v>110</v>
      </c>
      <c r="G140" s="32"/>
      <c r="K140" s="37"/>
      <c r="L140" s="4" t="s">
        <v>111</v>
      </c>
    </row>
    <row r="141" spans="2:12" ht="12.75" hidden="1">
      <c r="B141" s="27" t="s">
        <v>102</v>
      </c>
      <c r="E141" s="27" t="e">
        <v>#NAME?</v>
      </c>
      <c r="F141" s="27" t="s">
        <v>110</v>
      </c>
      <c r="G141" s="32"/>
      <c r="K141" s="37"/>
      <c r="L141" s="4" t="s">
        <v>112</v>
      </c>
    </row>
    <row r="142" spans="2:12" ht="12.75" hidden="1">
      <c r="B142" s="4" t="s">
        <v>102</v>
      </c>
      <c r="E142" s="4" t="e">
        <v>#NAME?</v>
      </c>
      <c r="F142" s="4" t="s">
        <v>110</v>
      </c>
      <c r="K142" s="20"/>
    </row>
    <row r="143" spans="2:12" ht="12.75" hidden="1">
      <c r="B143" s="4" t="s">
        <v>113</v>
      </c>
      <c r="E143" s="4" t="e">
        <v>#NAME?</v>
      </c>
      <c r="F143" s="4" t="s">
        <v>13</v>
      </c>
      <c r="K143" s="26">
        <v>42403</v>
      </c>
    </row>
    <row r="144" spans="2:12" ht="38.25" hidden="1">
      <c r="B144" s="4" t="s">
        <v>113</v>
      </c>
      <c r="E144" s="4" t="e">
        <v>#NAME?</v>
      </c>
      <c r="F144" s="18" t="s">
        <v>115</v>
      </c>
      <c r="K144" s="20"/>
    </row>
    <row r="145" spans="2:11" ht="12.75" hidden="1">
      <c r="B145" s="4" t="s">
        <v>113</v>
      </c>
      <c r="E145" s="4" t="e">
        <v>#NAME?</v>
      </c>
      <c r="F145" s="4" t="s">
        <v>37</v>
      </c>
      <c r="K145" s="20"/>
    </row>
    <row r="146" spans="2:11" ht="12.75" hidden="1">
      <c r="B146" s="12" t="s">
        <v>113</v>
      </c>
      <c r="E146" s="12" t="e">
        <v>#NAME?</v>
      </c>
      <c r="F146" s="12" t="s">
        <v>50</v>
      </c>
      <c r="G146" s="31"/>
      <c r="K146" s="36"/>
    </row>
    <row r="147" spans="2:11" ht="12.75" hidden="1">
      <c r="B147" s="4" t="s">
        <v>116</v>
      </c>
      <c r="E147" s="4" t="e">
        <v>#NAME?</v>
      </c>
      <c r="F147" s="4" t="s">
        <v>13</v>
      </c>
      <c r="K147" s="20"/>
    </row>
    <row r="148" spans="2:11" ht="51" hidden="1">
      <c r="B148" s="4" t="s">
        <v>116</v>
      </c>
      <c r="E148" s="4" t="e">
        <v>#NAME?</v>
      </c>
      <c r="F148" s="18" t="s">
        <v>117</v>
      </c>
      <c r="K148" s="20"/>
    </row>
    <row r="149" spans="2:11" ht="12.75" hidden="1">
      <c r="B149" s="4" t="s">
        <v>116</v>
      </c>
      <c r="E149" s="4" t="e">
        <v>#NAME?</v>
      </c>
      <c r="F149" s="4" t="s">
        <v>118</v>
      </c>
      <c r="K149" s="20"/>
    </row>
    <row r="150" spans="2:11" ht="12.75" hidden="1">
      <c r="B150" s="4" t="s">
        <v>116</v>
      </c>
      <c r="E150" s="4" t="e">
        <v>#NAME?</v>
      </c>
      <c r="F150" s="4" t="s">
        <v>119</v>
      </c>
      <c r="K150" s="20"/>
    </row>
    <row r="151" spans="2:11" ht="12.75" hidden="1">
      <c r="B151" s="4" t="s">
        <v>116</v>
      </c>
      <c r="E151" s="4" t="e">
        <v>#NAME?</v>
      </c>
      <c r="F151" s="4" t="s">
        <v>76</v>
      </c>
      <c r="K151" s="20"/>
    </row>
    <row r="152" spans="2:11" ht="12.75" hidden="1">
      <c r="B152" s="4" t="s">
        <v>116</v>
      </c>
      <c r="E152" s="4" t="e">
        <v>#NAME?</v>
      </c>
      <c r="F152" s="4" t="s">
        <v>76</v>
      </c>
      <c r="K152" s="20"/>
    </row>
    <row r="153" spans="2:11" ht="12.75" hidden="1">
      <c r="B153" s="4" t="s">
        <v>116</v>
      </c>
      <c r="E153" s="4" t="e">
        <v>#NAME?</v>
      </c>
      <c r="F153" s="4" t="s">
        <v>120</v>
      </c>
      <c r="K153" s="20"/>
    </row>
    <row r="154" spans="2:11" ht="12.75" hidden="1">
      <c r="B154" s="4" t="s">
        <v>116</v>
      </c>
      <c r="E154" s="4" t="e">
        <v>#NAME?</v>
      </c>
      <c r="F154" s="4" t="s">
        <v>121</v>
      </c>
      <c r="K154" s="20"/>
    </row>
    <row r="155" spans="2:11" ht="12.75" hidden="1">
      <c r="B155" s="4" t="s">
        <v>116</v>
      </c>
      <c r="E155" s="4" t="e">
        <v>#NAME?</v>
      </c>
      <c r="F155" s="4" t="s">
        <v>121</v>
      </c>
      <c r="K155" s="20"/>
    </row>
    <row r="156" spans="2:11" ht="12.75" hidden="1">
      <c r="B156" s="4" t="s">
        <v>116</v>
      </c>
      <c r="E156" s="4" t="e">
        <v>#NAME?</v>
      </c>
      <c r="F156" s="4" t="s">
        <v>120</v>
      </c>
      <c r="K156" s="20"/>
    </row>
    <row r="157" spans="2:11" ht="12.75" hidden="1">
      <c r="B157" s="4" t="s">
        <v>116</v>
      </c>
      <c r="E157" s="4" t="e">
        <v>#NAME?</v>
      </c>
      <c r="F157" s="4" t="s">
        <v>37</v>
      </c>
      <c r="K157" s="20"/>
    </row>
    <row r="158" spans="2:11" ht="12.75" hidden="1">
      <c r="B158" s="4" t="s">
        <v>116</v>
      </c>
      <c r="E158" s="4" t="e">
        <v>#NAME?</v>
      </c>
      <c r="F158" s="4" t="s">
        <v>37</v>
      </c>
      <c r="K158" s="20"/>
    </row>
    <row r="159" spans="2:11" ht="12.75" hidden="1">
      <c r="B159" s="4" t="s">
        <v>116</v>
      </c>
      <c r="E159" s="4" t="e">
        <v>#NAME?</v>
      </c>
      <c r="F159" s="4" t="s">
        <v>50</v>
      </c>
      <c r="K159" s="20"/>
    </row>
    <row r="160" spans="2:11" ht="12.75" hidden="1">
      <c r="B160" s="4" t="s">
        <v>116</v>
      </c>
      <c r="E160" s="4" t="e">
        <v>#NAME?</v>
      </c>
      <c r="F160" s="4" t="s">
        <v>83</v>
      </c>
      <c r="K160" s="20"/>
    </row>
    <row r="161" spans="2:11" ht="12.75" hidden="1">
      <c r="B161" s="4" t="s">
        <v>116</v>
      </c>
      <c r="E161" s="4" t="e">
        <v>#NAME?</v>
      </c>
      <c r="F161" s="4" t="s">
        <v>50</v>
      </c>
      <c r="K161" s="20"/>
    </row>
    <row r="162" spans="2:11" ht="12.75" hidden="1">
      <c r="B162" s="4" t="s">
        <v>116</v>
      </c>
      <c r="E162" s="4" t="e">
        <v>#NAME?</v>
      </c>
      <c r="F162" s="4" t="s">
        <v>122</v>
      </c>
      <c r="K162" s="20"/>
    </row>
    <row r="163" spans="2:11" ht="12.75" hidden="1">
      <c r="B163" s="4" t="s">
        <v>116</v>
      </c>
      <c r="E163" s="4" t="e">
        <v>#NAME?</v>
      </c>
      <c r="F163" s="4" t="s">
        <v>123</v>
      </c>
      <c r="K163" s="20"/>
    </row>
    <row r="164" spans="2:11" ht="12.75" hidden="1">
      <c r="B164" s="4" t="s">
        <v>116</v>
      </c>
      <c r="E164" s="4" t="e">
        <v>#NAME?</v>
      </c>
      <c r="F164" s="4" t="s">
        <v>123</v>
      </c>
      <c r="K164" s="20"/>
    </row>
    <row r="165" spans="2:11" ht="12.75" hidden="1">
      <c r="B165" s="4" t="s">
        <v>116</v>
      </c>
      <c r="E165" s="4" t="e">
        <v>#NAME?</v>
      </c>
      <c r="F165" s="4" t="s">
        <v>123</v>
      </c>
      <c r="K165" s="20"/>
    </row>
    <row r="166" spans="2:11" ht="12.75" hidden="1">
      <c r="B166" s="22" t="s">
        <v>116</v>
      </c>
      <c r="E166" s="22" t="e">
        <v>#NAME?</v>
      </c>
      <c r="F166" s="22" t="s">
        <v>123</v>
      </c>
      <c r="G166" s="23"/>
      <c r="K166" s="25"/>
    </row>
    <row r="167" spans="2:11" ht="12.75" hidden="1">
      <c r="B167" s="4" t="s">
        <v>124</v>
      </c>
      <c r="E167" s="4" t="e">
        <v>#NAME?</v>
      </c>
      <c r="F167" s="4" t="s">
        <v>13</v>
      </c>
      <c r="K167" s="26">
        <v>42403</v>
      </c>
    </row>
    <row r="168" spans="2:11" ht="12.75" hidden="1">
      <c r="B168" s="4" t="s">
        <v>124</v>
      </c>
      <c r="E168" s="4" t="e">
        <v>#NAME?</v>
      </c>
      <c r="F168" s="4" t="s">
        <v>125</v>
      </c>
      <c r="K168" s="20"/>
    </row>
    <row r="169" spans="2:11" ht="38.25" hidden="1">
      <c r="B169" s="4" t="s">
        <v>124</v>
      </c>
      <c r="E169" s="4" t="e">
        <v>#NAME?</v>
      </c>
      <c r="F169" s="18" t="s">
        <v>126</v>
      </c>
      <c r="K169" s="20"/>
    </row>
    <row r="170" spans="2:11" ht="12.75" hidden="1">
      <c r="B170" s="4" t="s">
        <v>124</v>
      </c>
      <c r="E170" s="4" t="e">
        <v>#NAME?</v>
      </c>
      <c r="F170" s="4" t="s">
        <v>127</v>
      </c>
      <c r="K170" s="20"/>
    </row>
    <row r="171" spans="2:11" ht="12.75" hidden="1">
      <c r="B171" s="4" t="s">
        <v>124</v>
      </c>
      <c r="E171" s="4" t="e">
        <v>#NAME?</v>
      </c>
      <c r="F171" s="4" t="s">
        <v>125</v>
      </c>
      <c r="K171" s="20"/>
    </row>
    <row r="172" spans="2:11" ht="12.75" hidden="1">
      <c r="B172" s="4" t="s">
        <v>124</v>
      </c>
      <c r="E172" s="4" t="e">
        <v>#NAME?</v>
      </c>
      <c r="F172" s="4" t="s">
        <v>83</v>
      </c>
      <c r="K172" s="20"/>
    </row>
    <row r="173" spans="2:11" ht="12.75" hidden="1">
      <c r="B173" s="4" t="s">
        <v>124</v>
      </c>
      <c r="E173" s="4" t="e">
        <v>#NAME?</v>
      </c>
      <c r="F173" s="4" t="s">
        <v>128</v>
      </c>
      <c r="K173" s="20"/>
    </row>
    <row r="174" spans="2:11" ht="12.75" hidden="1">
      <c r="B174" s="12" t="s">
        <v>124</v>
      </c>
      <c r="E174" s="12" t="e">
        <v>#NAME?</v>
      </c>
      <c r="F174" s="12" t="s">
        <v>128</v>
      </c>
      <c r="G174" s="31"/>
      <c r="K174" s="36"/>
    </row>
    <row r="175" spans="2:11" ht="12.75" hidden="1">
      <c r="B175" s="4" t="s">
        <v>129</v>
      </c>
      <c r="E175" s="4" t="e">
        <v>#NAME?</v>
      </c>
      <c r="F175" s="4" t="s">
        <v>130</v>
      </c>
      <c r="K175" s="20"/>
    </row>
    <row r="176" spans="2:11" ht="38.25" hidden="1">
      <c r="B176" s="4" t="s">
        <v>129</v>
      </c>
      <c r="E176" s="4" t="e">
        <v>#NAME?</v>
      </c>
      <c r="F176" s="18" t="s">
        <v>131</v>
      </c>
      <c r="K176" s="20"/>
    </row>
    <row r="177" spans="2:11" ht="38.25" hidden="1">
      <c r="B177" s="4" t="s">
        <v>129</v>
      </c>
      <c r="E177" s="4" t="e">
        <v>#NAME?</v>
      </c>
      <c r="F177" s="18" t="s">
        <v>132</v>
      </c>
      <c r="K177" s="20"/>
    </row>
    <row r="178" spans="2:11" ht="12.75" hidden="1">
      <c r="B178" s="4" t="s">
        <v>129</v>
      </c>
      <c r="E178" s="4" t="e">
        <v>#NAME?</v>
      </c>
      <c r="F178" s="4" t="s">
        <v>133</v>
      </c>
      <c r="K178" s="26">
        <v>43122</v>
      </c>
    </row>
    <row r="179" spans="2:11" ht="12.75" hidden="1">
      <c r="B179" s="4" t="s">
        <v>129</v>
      </c>
      <c r="E179" s="4" t="e">
        <v>#NAME?</v>
      </c>
      <c r="F179" s="4" t="s">
        <v>134</v>
      </c>
      <c r="K179" s="20"/>
    </row>
    <row r="180" spans="2:11" ht="12.75" hidden="1">
      <c r="B180" s="4" t="s">
        <v>129</v>
      </c>
      <c r="E180" s="4" t="e">
        <v>#NAME?</v>
      </c>
      <c r="F180" s="4" t="s">
        <v>135</v>
      </c>
      <c r="K180" s="20"/>
    </row>
    <row r="181" spans="2:11" ht="12.75" hidden="1">
      <c r="B181" s="4" t="s">
        <v>129</v>
      </c>
      <c r="E181" s="4" t="e">
        <v>#NAME?</v>
      </c>
      <c r="F181" s="4" t="s">
        <v>135</v>
      </c>
      <c r="K181" s="20"/>
    </row>
    <row r="182" spans="2:11" ht="12.75" hidden="1">
      <c r="B182" s="4" t="s">
        <v>129</v>
      </c>
      <c r="E182" s="4" t="e">
        <v>#NAME?</v>
      </c>
      <c r="F182" s="4" t="s">
        <v>135</v>
      </c>
      <c r="K182" s="20"/>
    </row>
    <row r="183" spans="2:11" ht="12.75" hidden="1">
      <c r="B183" s="4" t="s">
        <v>129</v>
      </c>
      <c r="E183" s="4" t="e">
        <v>#NAME?</v>
      </c>
      <c r="F183" s="4" t="s">
        <v>136</v>
      </c>
      <c r="K183" s="20"/>
    </row>
    <row r="184" spans="2:11" ht="25.5" hidden="1">
      <c r="B184" s="4" t="s">
        <v>129</v>
      </c>
      <c r="E184" s="4" t="e">
        <v>#NAME?</v>
      </c>
      <c r="F184" s="18" t="s">
        <v>137</v>
      </c>
      <c r="K184" s="20"/>
    </row>
    <row r="185" spans="2:11" ht="12.75" hidden="1">
      <c r="B185" s="4" t="s">
        <v>129</v>
      </c>
      <c r="E185" s="4" t="e">
        <v>#NAME?</v>
      </c>
      <c r="F185" s="4" t="s">
        <v>135</v>
      </c>
      <c r="K185" s="20"/>
    </row>
    <row r="186" spans="2:11" ht="12.75" hidden="1">
      <c r="B186" s="4" t="s">
        <v>129</v>
      </c>
      <c r="E186" s="4" t="e">
        <v>#NAME?</v>
      </c>
      <c r="F186" s="4" t="s">
        <v>138</v>
      </c>
      <c r="K186" s="20"/>
    </row>
    <row r="187" spans="2:11" ht="12.75" hidden="1">
      <c r="B187" s="22" t="s">
        <v>129</v>
      </c>
      <c r="E187" s="22" t="e">
        <v>#NAME?</v>
      </c>
      <c r="F187" s="22" t="s">
        <v>139</v>
      </c>
      <c r="G187" s="23"/>
      <c r="K187" s="25"/>
    </row>
    <row r="188" spans="2:11" ht="63.75" hidden="1">
      <c r="B188" s="4" t="s">
        <v>140</v>
      </c>
      <c r="E188" s="4" t="e">
        <v>#NAME?</v>
      </c>
      <c r="F188" s="18" t="s">
        <v>141</v>
      </c>
      <c r="K188" s="20"/>
    </row>
    <row r="189" spans="2:11" ht="12.75" hidden="1">
      <c r="B189" s="4" t="s">
        <v>140</v>
      </c>
      <c r="E189" s="4" t="e">
        <v>#NAME?</v>
      </c>
      <c r="F189" s="4" t="s">
        <v>36</v>
      </c>
      <c r="K189" s="20"/>
    </row>
    <row r="190" spans="2:11" ht="12.75" hidden="1">
      <c r="B190" s="4" t="s">
        <v>140</v>
      </c>
      <c r="E190" s="4" t="e">
        <v>#NAME?</v>
      </c>
      <c r="F190" s="4" t="s">
        <v>37</v>
      </c>
      <c r="K190" s="20"/>
    </row>
    <row r="191" spans="2:11" ht="12.75" hidden="1">
      <c r="B191" s="4" t="s">
        <v>140</v>
      </c>
      <c r="E191" s="4" t="e">
        <v>#NAME?</v>
      </c>
      <c r="F191" s="4" t="s">
        <v>44</v>
      </c>
      <c r="K191" s="20"/>
    </row>
    <row r="192" spans="2:11" ht="12.75" hidden="1">
      <c r="B192" s="4" t="s">
        <v>140</v>
      </c>
      <c r="E192" s="4" t="e">
        <v>#NAME?</v>
      </c>
      <c r="F192" s="4" t="s">
        <v>13</v>
      </c>
      <c r="K192" s="26">
        <v>43049</v>
      </c>
    </row>
    <row r="193" spans="2:11" ht="38.25" hidden="1">
      <c r="B193" s="4" t="s">
        <v>140</v>
      </c>
      <c r="E193" s="4" t="e">
        <v>#NAME?</v>
      </c>
      <c r="F193" s="18" t="s">
        <v>142</v>
      </c>
      <c r="K193" s="26"/>
    </row>
    <row r="194" spans="2:11" ht="12.75" hidden="1">
      <c r="B194" s="4" t="s">
        <v>140</v>
      </c>
      <c r="E194" s="4" t="e">
        <v>#NAME?</v>
      </c>
      <c r="F194" s="4" t="s">
        <v>143</v>
      </c>
      <c r="K194" s="20"/>
    </row>
    <row r="195" spans="2:11" ht="12.75" hidden="1">
      <c r="B195" s="4" t="s">
        <v>140</v>
      </c>
      <c r="E195" s="4" t="e">
        <v>#NAME?</v>
      </c>
      <c r="F195" s="4" t="s">
        <v>143</v>
      </c>
      <c r="K195" s="20"/>
    </row>
    <row r="196" spans="2:11" ht="12.75" hidden="1">
      <c r="B196" s="12" t="s">
        <v>140</v>
      </c>
      <c r="E196" s="12" t="e">
        <v>#NAME?</v>
      </c>
      <c r="F196" s="12" t="s">
        <v>37</v>
      </c>
      <c r="G196" s="31"/>
      <c r="K196" s="36"/>
    </row>
    <row r="197" spans="2:11" ht="12.75" hidden="1">
      <c r="B197" s="4" t="s">
        <v>144</v>
      </c>
      <c r="E197" s="4" t="e">
        <v>#NAME?</v>
      </c>
      <c r="F197" s="4" t="s">
        <v>54</v>
      </c>
      <c r="K197" s="20"/>
    </row>
    <row r="198" spans="2:11" ht="12.75" hidden="1">
      <c r="B198" s="4" t="s">
        <v>144</v>
      </c>
      <c r="E198" s="4" t="e">
        <v>#NAME?</v>
      </c>
      <c r="F198" s="4" t="s">
        <v>145</v>
      </c>
      <c r="K198" s="20"/>
    </row>
    <row r="199" spans="2:11" ht="12.75" hidden="1">
      <c r="B199" s="4" t="s">
        <v>144</v>
      </c>
      <c r="E199" s="4" t="e">
        <v>#NAME?</v>
      </c>
      <c r="F199" s="4" t="s">
        <v>29</v>
      </c>
      <c r="K199" s="20"/>
    </row>
    <row r="200" spans="2:11" ht="12.75" hidden="1">
      <c r="B200" s="4" t="s">
        <v>144</v>
      </c>
      <c r="E200" s="4" t="e">
        <v>#NAME?</v>
      </c>
      <c r="F200" s="4" t="s">
        <v>13</v>
      </c>
      <c r="K200" s="26">
        <v>43299</v>
      </c>
    </row>
    <row r="201" spans="2:11" ht="12.75" hidden="1">
      <c r="B201" s="4" t="s">
        <v>144</v>
      </c>
      <c r="E201" s="4" t="e">
        <v>#NAME?</v>
      </c>
      <c r="F201" s="4" t="s">
        <v>125</v>
      </c>
      <c r="K201" s="20"/>
    </row>
    <row r="202" spans="2:11" ht="12.75" hidden="1">
      <c r="B202" s="4" t="s">
        <v>144</v>
      </c>
      <c r="E202" s="4" t="e">
        <v>#NAME?</v>
      </c>
      <c r="F202" s="4" t="s">
        <v>44</v>
      </c>
      <c r="K202" s="20"/>
    </row>
    <row r="203" spans="2:11" ht="12.75" hidden="1">
      <c r="B203" s="12" t="s">
        <v>144</v>
      </c>
      <c r="E203" s="12" t="e">
        <v>#NAME?</v>
      </c>
      <c r="F203" s="12" t="s">
        <v>36</v>
      </c>
      <c r="G203" s="31"/>
      <c r="K203" s="36"/>
    </row>
    <row r="204" spans="2:11" ht="38.25" hidden="1">
      <c r="B204" s="4" t="s">
        <v>146</v>
      </c>
      <c r="E204" s="4" t="e">
        <v>#NAME?</v>
      </c>
      <c r="F204" s="18" t="s">
        <v>148</v>
      </c>
      <c r="K204" s="26">
        <v>42403</v>
      </c>
    </row>
    <row r="205" spans="2:11" ht="12.75" hidden="1">
      <c r="B205" s="4" t="s">
        <v>146</v>
      </c>
      <c r="E205" s="4" t="e">
        <v>#NAME?</v>
      </c>
      <c r="F205" s="4" t="s">
        <v>58</v>
      </c>
      <c r="K205" s="20"/>
    </row>
    <row r="206" spans="2:11" ht="12.75" hidden="1">
      <c r="B206" s="4" t="s">
        <v>146</v>
      </c>
      <c r="E206" s="4" t="e">
        <v>#NAME?</v>
      </c>
      <c r="F206" s="4" t="s">
        <v>56</v>
      </c>
      <c r="K206" s="20"/>
    </row>
    <row r="207" spans="2:11" ht="12.75" hidden="1">
      <c r="B207" s="4" t="s">
        <v>146</v>
      </c>
      <c r="E207" s="4" t="e">
        <v>#NAME?</v>
      </c>
      <c r="F207" s="4" t="s">
        <v>61</v>
      </c>
      <c r="K207" s="20"/>
    </row>
    <row r="208" spans="2:11" ht="12.75" hidden="1">
      <c r="B208" s="12" t="s">
        <v>146</v>
      </c>
      <c r="E208" s="12" t="e">
        <v>#NAME?</v>
      </c>
      <c r="F208" s="12" t="s">
        <v>61</v>
      </c>
      <c r="G208" s="31"/>
      <c r="K208" s="36"/>
    </row>
    <row r="209" spans="2:11" ht="38.25" hidden="1">
      <c r="B209" s="4" t="s">
        <v>149</v>
      </c>
      <c r="E209" s="4" t="e">
        <v>#NAME?</v>
      </c>
      <c r="F209" s="50" t="s">
        <v>150</v>
      </c>
      <c r="K209" s="26">
        <v>42909</v>
      </c>
    </row>
    <row r="210" spans="2:11" ht="12.75" hidden="1">
      <c r="B210" s="4" t="s">
        <v>149</v>
      </c>
      <c r="E210" s="4" t="e">
        <v>#NAME?</v>
      </c>
      <c r="F210" s="4" t="s">
        <v>61</v>
      </c>
      <c r="K210" s="20"/>
    </row>
    <row r="211" spans="2:11" ht="12.75" hidden="1">
      <c r="B211" s="4" t="s">
        <v>149</v>
      </c>
      <c r="E211" s="4" t="e">
        <v>#NAME?</v>
      </c>
      <c r="F211" s="4" t="s">
        <v>152</v>
      </c>
      <c r="K211" s="20"/>
    </row>
    <row r="212" spans="2:11" ht="12.75" hidden="1">
      <c r="B212" s="4" t="s">
        <v>149</v>
      </c>
      <c r="E212" s="4" t="e">
        <v>#NAME?</v>
      </c>
      <c r="F212" s="4" t="s">
        <v>77</v>
      </c>
      <c r="K212" s="20"/>
    </row>
    <row r="213" spans="2:11" ht="12.75" hidden="1">
      <c r="B213" s="4" t="s">
        <v>149</v>
      </c>
      <c r="E213" s="4" t="e">
        <v>#NAME?</v>
      </c>
      <c r="F213" s="4" t="s">
        <v>50</v>
      </c>
      <c r="K213" s="20"/>
    </row>
    <row r="214" spans="2:11" ht="76.5" hidden="1">
      <c r="B214" s="4" t="s">
        <v>149</v>
      </c>
      <c r="E214" s="4" t="e">
        <v>#NAME?</v>
      </c>
      <c r="F214" s="18" t="s">
        <v>153</v>
      </c>
      <c r="K214" s="20"/>
    </row>
    <row r="215" spans="2:11" ht="12.75" hidden="1">
      <c r="B215" s="4" t="s">
        <v>149</v>
      </c>
      <c r="E215" s="4" t="e">
        <v>#NAME?</v>
      </c>
      <c r="F215" s="4" t="s">
        <v>50</v>
      </c>
      <c r="K215" s="20"/>
    </row>
    <row r="216" spans="2:11" ht="12.75" hidden="1">
      <c r="B216" s="4" t="s">
        <v>149</v>
      </c>
      <c r="E216" s="4" t="e">
        <v>#NAME?</v>
      </c>
      <c r="F216" s="4" t="s">
        <v>29</v>
      </c>
      <c r="K216" s="20"/>
    </row>
    <row r="217" spans="2:11" ht="12.75" hidden="1">
      <c r="B217" s="12" t="s">
        <v>149</v>
      </c>
      <c r="E217" s="12" t="e">
        <v>#NAME?</v>
      </c>
      <c r="F217" s="12" t="s">
        <v>154</v>
      </c>
      <c r="G217" s="31"/>
      <c r="K217" s="36"/>
    </row>
    <row r="218" spans="2:11" ht="12.75" hidden="1">
      <c r="B218" s="4" t="s">
        <v>155</v>
      </c>
      <c r="E218" s="4" t="e">
        <v>#NAME?</v>
      </c>
      <c r="F218" s="4" t="s">
        <v>156</v>
      </c>
      <c r="K218" s="20"/>
    </row>
    <row r="219" spans="2:11" ht="12.75" hidden="1">
      <c r="B219" s="4" t="s">
        <v>155</v>
      </c>
      <c r="E219" s="4" t="e">
        <v>#NAME?</v>
      </c>
      <c r="F219" s="4" t="s">
        <v>13</v>
      </c>
      <c r="K219" s="26">
        <v>42136</v>
      </c>
    </row>
    <row r="220" spans="2:11" ht="12.75" hidden="1">
      <c r="B220" s="4" t="s">
        <v>155</v>
      </c>
      <c r="E220" s="4" t="e">
        <v>#NAME?</v>
      </c>
      <c r="F220" s="4" t="s">
        <v>36</v>
      </c>
      <c r="K220" s="20"/>
    </row>
    <row r="221" spans="2:11" ht="12.75" hidden="1">
      <c r="B221" s="4" t="s">
        <v>155</v>
      </c>
      <c r="E221" s="4" t="e">
        <v>#NAME?</v>
      </c>
      <c r="F221" s="4" t="s">
        <v>125</v>
      </c>
      <c r="K221" s="20"/>
    </row>
    <row r="222" spans="2:11" ht="12.75" hidden="1">
      <c r="B222" s="12" t="s">
        <v>155</v>
      </c>
      <c r="E222" s="12" t="e">
        <v>#NAME?</v>
      </c>
      <c r="F222" s="12" t="s">
        <v>125</v>
      </c>
      <c r="G222" s="31"/>
      <c r="K222" s="36"/>
    </row>
    <row r="223" spans="2:11" ht="38.25" hidden="1">
      <c r="B223" s="4" t="s">
        <v>157</v>
      </c>
      <c r="E223" s="4" t="e">
        <v>#NAME?</v>
      </c>
      <c r="F223" s="18" t="s">
        <v>148</v>
      </c>
      <c r="K223" s="20"/>
    </row>
    <row r="224" spans="2:11" ht="12.75" hidden="1">
      <c r="B224" s="4" t="s">
        <v>157</v>
      </c>
      <c r="E224" s="4" t="e">
        <v>#NAME?</v>
      </c>
      <c r="F224" s="4" t="s">
        <v>158</v>
      </c>
      <c r="K224" s="20"/>
    </row>
    <row r="225" spans="2:11" ht="12.75" hidden="1">
      <c r="B225" s="4" t="s">
        <v>157</v>
      </c>
      <c r="E225" s="4" t="e">
        <v>#NAME?</v>
      </c>
      <c r="F225" s="4" t="s">
        <v>158</v>
      </c>
      <c r="K225" s="20"/>
    </row>
    <row r="226" spans="2:11" ht="12.75" hidden="1">
      <c r="B226" s="4" t="s">
        <v>157</v>
      </c>
      <c r="E226" s="4" t="e">
        <v>#NAME?</v>
      </c>
      <c r="F226" s="4" t="s">
        <v>159</v>
      </c>
      <c r="K226" s="20"/>
    </row>
    <row r="227" spans="2:11" ht="12.75" hidden="1">
      <c r="B227" s="4" t="s">
        <v>157</v>
      </c>
      <c r="E227" s="4" t="e">
        <v>#NAME?</v>
      </c>
      <c r="F227" s="4" t="s">
        <v>13</v>
      </c>
      <c r="K227" s="11">
        <v>43384</v>
      </c>
    </row>
    <row r="228" spans="2:11" ht="12.75" hidden="1">
      <c r="B228" s="4" t="s">
        <v>157</v>
      </c>
      <c r="E228" s="4" t="e">
        <v>#NAME?</v>
      </c>
      <c r="F228" s="4" t="s">
        <v>160</v>
      </c>
      <c r="K228" s="20"/>
    </row>
    <row r="229" spans="2:11" ht="12.75" hidden="1">
      <c r="B229" s="4" t="s">
        <v>157</v>
      </c>
      <c r="E229" s="4" t="e">
        <v>#NAME?</v>
      </c>
      <c r="F229" s="4" t="s">
        <v>161</v>
      </c>
      <c r="K229" s="20"/>
    </row>
    <row r="230" spans="2:11" ht="12.75" hidden="1">
      <c r="B230" s="4" t="s">
        <v>157</v>
      </c>
      <c r="E230" s="4" t="e">
        <v>#NAME?</v>
      </c>
      <c r="F230" s="4" t="s">
        <v>162</v>
      </c>
      <c r="K230" s="20"/>
    </row>
    <row r="231" spans="2:11" ht="12.75" hidden="1">
      <c r="B231" s="4" t="s">
        <v>157</v>
      </c>
      <c r="E231" s="4" t="e">
        <v>#NAME?</v>
      </c>
      <c r="F231" s="4" t="s">
        <v>162</v>
      </c>
      <c r="K231" s="20"/>
    </row>
    <row r="232" spans="2:11" ht="12.75" hidden="1">
      <c r="B232" s="4" t="s">
        <v>157</v>
      </c>
      <c r="E232" s="4" t="e">
        <v>#NAME?</v>
      </c>
      <c r="F232" s="4" t="s">
        <v>162</v>
      </c>
      <c r="K232" s="20"/>
    </row>
    <row r="233" spans="2:11" ht="12.75" hidden="1">
      <c r="B233" s="4" t="s">
        <v>157</v>
      </c>
      <c r="E233" s="4" t="e">
        <v>#NAME?</v>
      </c>
      <c r="F233" s="4" t="s">
        <v>163</v>
      </c>
      <c r="K233" s="20"/>
    </row>
    <row r="234" spans="2:11" ht="12.75" hidden="1">
      <c r="B234" s="4" t="s">
        <v>157</v>
      </c>
      <c r="E234" s="4" t="e">
        <v>#NAME?</v>
      </c>
      <c r="F234" s="4" t="s">
        <v>163</v>
      </c>
      <c r="K234" s="20"/>
    </row>
    <row r="235" spans="2:11" ht="12.75" hidden="1">
      <c r="B235" s="4" t="s">
        <v>157</v>
      </c>
      <c r="E235" s="4" t="e">
        <v>#NAME?</v>
      </c>
      <c r="F235" s="4" t="s">
        <v>163</v>
      </c>
      <c r="K235" s="20"/>
    </row>
    <row r="236" spans="2:11" ht="12.75" hidden="1">
      <c r="B236" s="4" t="s">
        <v>157</v>
      </c>
      <c r="E236" s="4" t="e">
        <v>#NAME?</v>
      </c>
      <c r="F236" s="4" t="s">
        <v>163</v>
      </c>
      <c r="K236" s="20"/>
    </row>
    <row r="237" spans="2:11" ht="12.75" hidden="1">
      <c r="B237" s="4" t="s">
        <v>157</v>
      </c>
      <c r="E237" s="4" t="e">
        <v>#NAME?</v>
      </c>
      <c r="F237" s="4" t="s">
        <v>159</v>
      </c>
      <c r="K237" s="20"/>
    </row>
    <row r="238" spans="2:11" ht="12.75" hidden="1">
      <c r="B238" s="4" t="s">
        <v>157</v>
      </c>
      <c r="E238" s="4" t="e">
        <v>#NAME?</v>
      </c>
      <c r="F238" s="4" t="s">
        <v>159</v>
      </c>
      <c r="K238" s="20"/>
    </row>
    <row r="239" spans="2:11" ht="12.75" hidden="1">
      <c r="B239" s="4" t="s">
        <v>157</v>
      </c>
      <c r="E239" s="4" t="e">
        <v>#NAME?</v>
      </c>
      <c r="F239" s="4" t="s">
        <v>159</v>
      </c>
      <c r="K239" s="20"/>
    </row>
    <row r="240" spans="2:11" ht="12.75" hidden="1">
      <c r="B240" s="4" t="s">
        <v>157</v>
      </c>
      <c r="E240" s="4" t="e">
        <v>#NAME?</v>
      </c>
      <c r="F240" s="4" t="s">
        <v>159</v>
      </c>
      <c r="K240" s="20"/>
    </row>
    <row r="241" spans="2:11" ht="12.75" hidden="1">
      <c r="B241" s="4" t="s">
        <v>157</v>
      </c>
      <c r="E241" s="4" t="e">
        <v>#NAME?</v>
      </c>
      <c r="F241" s="4" t="s">
        <v>159</v>
      </c>
      <c r="K241" s="20"/>
    </row>
    <row r="242" spans="2:11" ht="12.75" hidden="1">
      <c r="B242" s="4" t="s">
        <v>157</v>
      </c>
      <c r="E242" s="4" t="e">
        <v>#NAME?</v>
      </c>
      <c r="F242" s="4" t="s">
        <v>164</v>
      </c>
      <c r="K242" s="20"/>
    </row>
    <row r="243" spans="2:11" ht="12.75" hidden="1">
      <c r="B243" s="4" t="s">
        <v>157</v>
      </c>
      <c r="E243" s="4" t="e">
        <v>#NAME?</v>
      </c>
      <c r="F243" s="4" t="s">
        <v>159</v>
      </c>
      <c r="K243" s="20"/>
    </row>
    <row r="244" spans="2:11" ht="12.75" hidden="1">
      <c r="B244" s="4" t="s">
        <v>157</v>
      </c>
      <c r="E244" s="4" t="e">
        <v>#NAME?</v>
      </c>
      <c r="F244" s="4" t="s">
        <v>159</v>
      </c>
      <c r="K244" s="20"/>
    </row>
    <row r="245" spans="2:11" ht="12.75" hidden="1">
      <c r="B245" s="12" t="s">
        <v>157</v>
      </c>
      <c r="E245" s="12" t="e">
        <v>#NAME?</v>
      </c>
      <c r="F245" s="12" t="s">
        <v>159</v>
      </c>
      <c r="G245" s="31"/>
      <c r="K245" s="36"/>
    </row>
    <row r="246" spans="2:11" ht="12.75" hidden="1">
      <c r="B246" s="4" t="s">
        <v>165</v>
      </c>
      <c r="E246" s="4" t="e">
        <v>#NAME?</v>
      </c>
      <c r="F246" s="4" t="s">
        <v>166</v>
      </c>
      <c r="K246" s="20"/>
    </row>
    <row r="247" spans="2:11" ht="38.25" hidden="1">
      <c r="B247" s="4" t="s">
        <v>165</v>
      </c>
      <c r="E247" s="4" t="e">
        <v>#NAME?</v>
      </c>
      <c r="F247" s="18" t="s">
        <v>167</v>
      </c>
      <c r="K247" s="20"/>
    </row>
    <row r="248" spans="2:11" ht="51" hidden="1">
      <c r="B248" s="4" t="s">
        <v>165</v>
      </c>
      <c r="E248" s="4" t="e">
        <v>#NAME?</v>
      </c>
      <c r="F248" s="18" t="s">
        <v>168</v>
      </c>
      <c r="K248" s="26">
        <v>43524</v>
      </c>
    </row>
    <row r="249" spans="2:11" ht="51" hidden="1">
      <c r="B249" s="4" t="s">
        <v>165</v>
      </c>
      <c r="E249" s="4" t="e">
        <v>#NAME?</v>
      </c>
      <c r="F249" s="18" t="s">
        <v>169</v>
      </c>
      <c r="K249" s="20"/>
    </row>
    <row r="250" spans="2:11" ht="51" hidden="1">
      <c r="B250" s="4" t="s">
        <v>165</v>
      </c>
      <c r="E250" s="4" t="e">
        <v>#NAME?</v>
      </c>
      <c r="F250" s="18" t="s">
        <v>170</v>
      </c>
      <c r="K250" s="26">
        <v>43524</v>
      </c>
    </row>
    <row r="251" spans="2:11" ht="12.75" hidden="1">
      <c r="B251" s="4" t="s">
        <v>165</v>
      </c>
      <c r="E251" s="4" t="e">
        <v>#NAME?</v>
      </c>
      <c r="F251" s="4" t="s">
        <v>62</v>
      </c>
      <c r="K251" s="20"/>
    </row>
    <row r="252" spans="2:11" ht="51" hidden="1">
      <c r="B252" s="4" t="s">
        <v>165</v>
      </c>
      <c r="E252" s="4" t="e">
        <v>#NAME?</v>
      </c>
      <c r="F252" s="18" t="s">
        <v>170</v>
      </c>
      <c r="K252" s="26">
        <v>43524</v>
      </c>
    </row>
    <row r="253" spans="2:11" ht="12.75" hidden="1">
      <c r="B253" s="4" t="s">
        <v>165</v>
      </c>
      <c r="E253" s="4" t="e">
        <v>#NAME?</v>
      </c>
      <c r="F253" s="4" t="s">
        <v>56</v>
      </c>
      <c r="K253" s="20"/>
    </row>
    <row r="254" spans="2:11" ht="12.75" hidden="1">
      <c r="B254" s="4" t="s">
        <v>165</v>
      </c>
      <c r="E254" s="4" t="e">
        <v>#NAME?</v>
      </c>
      <c r="F254" s="4" t="s">
        <v>56</v>
      </c>
      <c r="K254" s="20"/>
    </row>
    <row r="255" spans="2:11" ht="12.75" hidden="1">
      <c r="B255" s="4" t="s">
        <v>165</v>
      </c>
      <c r="E255" s="4" t="e">
        <v>#NAME?</v>
      </c>
      <c r="F255" s="4" t="s">
        <v>56</v>
      </c>
      <c r="K255" s="20"/>
    </row>
    <row r="256" spans="2:11" ht="12.75" hidden="1">
      <c r="B256" s="4" t="s">
        <v>165</v>
      </c>
      <c r="E256" s="4" t="e">
        <v>#NAME?</v>
      </c>
      <c r="F256" s="4" t="s">
        <v>64</v>
      </c>
      <c r="K256" s="20"/>
    </row>
    <row r="257" spans="2:12" ht="12.75" hidden="1">
      <c r="B257" s="4" t="s">
        <v>165</v>
      </c>
      <c r="E257" s="4" t="e">
        <v>#NAME?</v>
      </c>
      <c r="F257" s="4" t="s">
        <v>56</v>
      </c>
      <c r="K257" s="20"/>
    </row>
    <row r="258" spans="2:12" ht="12.75" hidden="1">
      <c r="B258" s="4" t="s">
        <v>165</v>
      </c>
      <c r="E258" s="4" t="e">
        <v>#NAME?</v>
      </c>
      <c r="F258" s="4" t="s">
        <v>56</v>
      </c>
      <c r="K258" s="20"/>
    </row>
    <row r="259" spans="2:12" ht="12.75" hidden="1">
      <c r="B259" s="4" t="s">
        <v>165</v>
      </c>
      <c r="E259" s="4" t="e">
        <v>#NAME?</v>
      </c>
      <c r="F259" s="4" t="s">
        <v>56</v>
      </c>
      <c r="K259" s="20"/>
    </row>
    <row r="260" spans="2:12" ht="12.75" hidden="1">
      <c r="B260" s="33" t="s">
        <v>165</v>
      </c>
      <c r="E260" s="33" t="e">
        <v>#NAME?</v>
      </c>
      <c r="F260" s="33" t="s">
        <v>13</v>
      </c>
      <c r="G260" s="34"/>
      <c r="K260" s="51">
        <v>42079</v>
      </c>
      <c r="L260" s="4" t="s">
        <v>171</v>
      </c>
    </row>
    <row r="261" spans="2:12" ht="12.75" hidden="1">
      <c r="B261" s="4" t="s">
        <v>172</v>
      </c>
      <c r="E261" s="4" t="e">
        <v>#NAME?</v>
      </c>
      <c r="F261" s="4" t="s">
        <v>173</v>
      </c>
      <c r="K261" s="20"/>
    </row>
    <row r="262" spans="2:12" ht="12.75" hidden="1">
      <c r="B262" s="4" t="s">
        <v>172</v>
      </c>
      <c r="E262" s="4" t="e">
        <v>#NAME?</v>
      </c>
      <c r="F262" s="4" t="s">
        <v>13</v>
      </c>
      <c r="K262" s="26">
        <v>42796</v>
      </c>
    </row>
    <row r="263" spans="2:12" ht="38.25" hidden="1">
      <c r="B263" s="4" t="s">
        <v>172</v>
      </c>
      <c r="E263" s="4" t="e">
        <v>#NAME?</v>
      </c>
      <c r="F263" s="18" t="s">
        <v>174</v>
      </c>
      <c r="K263" s="20"/>
    </row>
    <row r="264" spans="2:12" ht="12.75" hidden="1">
      <c r="B264" s="4" t="s">
        <v>172</v>
      </c>
      <c r="E264" s="4" t="e">
        <v>#NAME?</v>
      </c>
      <c r="F264" s="4" t="s">
        <v>93</v>
      </c>
      <c r="K264" s="20"/>
    </row>
    <row r="265" spans="2:12" ht="12.75" hidden="1">
      <c r="B265" s="4" t="s">
        <v>172</v>
      </c>
      <c r="E265" s="4" t="e">
        <v>#NAME?</v>
      </c>
      <c r="F265" s="4" t="s">
        <v>175</v>
      </c>
      <c r="K265" s="20"/>
    </row>
    <row r="266" spans="2:12" ht="12.75" hidden="1">
      <c r="B266" s="4" t="s">
        <v>172</v>
      </c>
      <c r="E266" s="4" t="e">
        <v>#NAME?</v>
      </c>
      <c r="F266" s="4" t="s">
        <v>77</v>
      </c>
      <c r="K266" s="20"/>
    </row>
    <row r="267" spans="2:12" ht="12.75" hidden="1">
      <c r="B267" s="4" t="s">
        <v>172</v>
      </c>
      <c r="E267" s="4" t="e">
        <v>#NAME?</v>
      </c>
      <c r="F267" s="4" t="s">
        <v>176</v>
      </c>
      <c r="K267" s="20"/>
    </row>
    <row r="268" spans="2:12" ht="12.75" hidden="1">
      <c r="B268" s="4" t="s">
        <v>172</v>
      </c>
      <c r="E268" s="4" t="e">
        <v>#NAME?</v>
      </c>
      <c r="F268" s="4" t="s">
        <v>77</v>
      </c>
      <c r="K268" s="20"/>
    </row>
    <row r="269" spans="2:12" ht="12.75" hidden="1">
      <c r="B269" s="4" t="s">
        <v>172</v>
      </c>
      <c r="E269" s="4" t="e">
        <v>#NAME?</v>
      </c>
      <c r="F269" s="4" t="s">
        <v>176</v>
      </c>
      <c r="K269" s="20"/>
    </row>
    <row r="270" spans="2:12" ht="12.75" hidden="1">
      <c r="B270" s="4" t="s">
        <v>172</v>
      </c>
      <c r="E270" s="4" t="e">
        <v>#NAME?</v>
      </c>
      <c r="F270" s="4" t="s">
        <v>176</v>
      </c>
      <c r="K270" s="20"/>
    </row>
    <row r="271" spans="2:12" ht="12.75" hidden="1">
      <c r="B271" s="4" t="s">
        <v>172</v>
      </c>
      <c r="E271" s="4" t="e">
        <v>#NAME?</v>
      </c>
      <c r="F271" s="4" t="s">
        <v>77</v>
      </c>
      <c r="K271" s="20"/>
    </row>
    <row r="272" spans="2:12" ht="12.75" hidden="1">
      <c r="B272" s="12" t="s">
        <v>172</v>
      </c>
      <c r="E272" s="12" t="e">
        <v>#NAME?</v>
      </c>
      <c r="F272" s="45" t="s">
        <v>77</v>
      </c>
      <c r="G272" s="31"/>
      <c r="K272" s="36"/>
    </row>
    <row r="273" spans="2:12" ht="12.75" hidden="1">
      <c r="B273" s="4" t="s">
        <v>177</v>
      </c>
      <c r="E273" s="4" t="e">
        <v>#NAME?</v>
      </c>
      <c r="F273" s="4" t="s">
        <v>54</v>
      </c>
      <c r="K273" s="20"/>
    </row>
    <row r="274" spans="2:12" ht="12.75" hidden="1">
      <c r="B274" s="4" t="s">
        <v>177</v>
      </c>
      <c r="E274" s="4" t="e">
        <v>#NAME?</v>
      </c>
      <c r="F274" s="4" t="s">
        <v>125</v>
      </c>
      <c r="K274" s="20"/>
    </row>
    <row r="275" spans="2:12" ht="12.75" hidden="1">
      <c r="B275" s="12" t="s">
        <v>177</v>
      </c>
      <c r="E275" s="12" t="e">
        <v>#NAME?</v>
      </c>
      <c r="F275" s="12" t="s">
        <v>13</v>
      </c>
      <c r="G275" s="31"/>
      <c r="K275" s="35">
        <v>43616</v>
      </c>
    </row>
    <row r="276" spans="2:12" ht="38.25" hidden="1">
      <c r="B276" s="4" t="s">
        <v>178</v>
      </c>
      <c r="E276" s="4" t="e">
        <v>#NAME?</v>
      </c>
      <c r="F276" s="18" t="s">
        <v>179</v>
      </c>
      <c r="K276" s="20"/>
    </row>
    <row r="277" spans="2:12" ht="12.75" hidden="1">
      <c r="B277" s="4" t="s">
        <v>178</v>
      </c>
      <c r="E277" s="4" t="e">
        <v>#NAME?</v>
      </c>
      <c r="F277" s="4" t="s">
        <v>180</v>
      </c>
      <c r="K277" s="20"/>
    </row>
    <row r="278" spans="2:12" ht="12.75" hidden="1">
      <c r="B278" s="27" t="s">
        <v>178</v>
      </c>
      <c r="E278" s="27" t="e">
        <v>#NAME?</v>
      </c>
      <c r="F278" s="27" t="s">
        <v>55</v>
      </c>
      <c r="G278" s="32"/>
      <c r="K278" s="20"/>
      <c r="L278" s="4" t="s">
        <v>181</v>
      </c>
    </row>
    <row r="279" spans="2:12" ht="63.75" hidden="1">
      <c r="B279" s="4" t="s">
        <v>178</v>
      </c>
      <c r="E279" s="4" t="e">
        <v>#NAME?</v>
      </c>
      <c r="F279" s="6" t="s">
        <v>182</v>
      </c>
      <c r="K279" s="26">
        <v>43509</v>
      </c>
    </row>
    <row r="280" spans="2:12" ht="12.75" hidden="1">
      <c r="B280" s="4" t="s">
        <v>178</v>
      </c>
      <c r="E280" s="4" t="e">
        <v>#NAME?</v>
      </c>
      <c r="F280" s="4" t="s">
        <v>183</v>
      </c>
      <c r="K280" s="20"/>
    </row>
    <row r="281" spans="2:12" ht="12.75" hidden="1">
      <c r="B281" s="4" t="s">
        <v>178</v>
      </c>
      <c r="E281" s="4" t="e">
        <v>#NAME?</v>
      </c>
      <c r="F281" s="4" t="s">
        <v>61</v>
      </c>
      <c r="K281" s="20"/>
    </row>
    <row r="282" spans="2:12" ht="12.75" hidden="1">
      <c r="B282" s="4" t="s">
        <v>178</v>
      </c>
      <c r="E282" s="4" t="e">
        <v>#NAME?</v>
      </c>
      <c r="F282" s="4" t="s">
        <v>13</v>
      </c>
      <c r="K282" s="20"/>
    </row>
    <row r="283" spans="2:12" ht="12.75" hidden="1">
      <c r="B283" s="4" t="s">
        <v>178</v>
      </c>
      <c r="E283" s="4" t="e">
        <v>#NAME?</v>
      </c>
      <c r="F283" s="4" t="s">
        <v>61</v>
      </c>
      <c r="K283" s="20"/>
    </row>
    <row r="284" spans="2:12" ht="12.75" hidden="1">
      <c r="B284" s="4" t="s">
        <v>178</v>
      </c>
      <c r="E284" s="4" t="e">
        <v>#NAME?</v>
      </c>
      <c r="F284" s="4" t="s">
        <v>61</v>
      </c>
      <c r="K284" s="20"/>
    </row>
    <row r="285" spans="2:12" ht="12.75" hidden="1">
      <c r="B285" s="4" t="s">
        <v>178</v>
      </c>
      <c r="E285" s="4" t="e">
        <v>#NAME?</v>
      </c>
      <c r="F285" s="4" t="s">
        <v>44</v>
      </c>
      <c r="K285" s="20"/>
    </row>
    <row r="286" spans="2:12" ht="12.75" hidden="1">
      <c r="B286" s="4" t="s">
        <v>178</v>
      </c>
      <c r="E286" s="4" t="e">
        <v>#NAME?</v>
      </c>
      <c r="F286" s="4" t="s">
        <v>183</v>
      </c>
      <c r="K286" s="20"/>
    </row>
    <row r="287" spans="2:12" ht="12.75" hidden="1">
      <c r="B287" s="4" t="s">
        <v>178</v>
      </c>
      <c r="E287" s="4" t="e">
        <v>#NAME?</v>
      </c>
      <c r="F287" s="4" t="s">
        <v>44</v>
      </c>
      <c r="K287" s="20"/>
    </row>
    <row r="288" spans="2:12" ht="12.75" hidden="1">
      <c r="B288" s="4" t="s">
        <v>178</v>
      </c>
      <c r="E288" s="4" t="e">
        <v>#NAME?</v>
      </c>
      <c r="F288" s="4" t="s">
        <v>44</v>
      </c>
      <c r="K288" s="20"/>
    </row>
    <row r="289" spans="2:11" ht="12.75" hidden="1">
      <c r="B289" s="4" t="s">
        <v>178</v>
      </c>
      <c r="E289" s="4" t="e">
        <v>#NAME?</v>
      </c>
      <c r="F289" s="4" t="s">
        <v>184</v>
      </c>
      <c r="K289" s="20"/>
    </row>
    <row r="290" spans="2:11" ht="12.75" hidden="1">
      <c r="B290" s="4" t="s">
        <v>178</v>
      </c>
      <c r="E290" s="4" t="e">
        <v>#NAME?</v>
      </c>
      <c r="F290" s="4" t="s">
        <v>44</v>
      </c>
      <c r="K290" s="20"/>
    </row>
    <row r="291" spans="2:11" ht="12.75" hidden="1">
      <c r="B291" s="12" t="s">
        <v>178</v>
      </c>
      <c r="E291" s="12" t="e">
        <v>#NAME?</v>
      </c>
      <c r="F291" s="12" t="s">
        <v>13</v>
      </c>
      <c r="G291" s="31"/>
      <c r="K291" s="35">
        <v>43370</v>
      </c>
    </row>
    <row r="292" spans="2:11" ht="12.75" hidden="1">
      <c r="B292" s="4" t="s">
        <v>185</v>
      </c>
      <c r="E292" s="4" t="e">
        <v>#NAME?</v>
      </c>
      <c r="F292" s="4" t="s">
        <v>54</v>
      </c>
      <c r="K292" s="20"/>
    </row>
    <row r="293" spans="2:11" ht="12.75" hidden="1">
      <c r="B293" s="4" t="s">
        <v>185</v>
      </c>
      <c r="E293" s="4" t="e">
        <v>#NAME?</v>
      </c>
      <c r="F293" s="4" t="s">
        <v>13</v>
      </c>
      <c r="K293" s="26">
        <v>42180</v>
      </c>
    </row>
    <row r="294" spans="2:11" ht="12.75" hidden="1">
      <c r="B294" s="4" t="s">
        <v>185</v>
      </c>
      <c r="E294" s="4" t="e">
        <v>#NAME?</v>
      </c>
      <c r="F294" s="4" t="s">
        <v>186</v>
      </c>
      <c r="K294" s="20"/>
    </row>
    <row r="295" spans="2:11" ht="12.75" hidden="1">
      <c r="B295" s="4" t="s">
        <v>185</v>
      </c>
      <c r="E295" s="4" t="e">
        <v>#NAME?</v>
      </c>
      <c r="F295" s="4" t="s">
        <v>187</v>
      </c>
      <c r="K295" s="20"/>
    </row>
    <row r="296" spans="2:11" ht="12.75" hidden="1">
      <c r="B296" s="12" t="s">
        <v>185</v>
      </c>
      <c r="E296" s="12" t="e">
        <v>#NAME?</v>
      </c>
      <c r="F296" s="12" t="s">
        <v>145</v>
      </c>
      <c r="G296" s="31"/>
      <c r="K296" s="36"/>
    </row>
    <row r="297" spans="2:11" ht="12.75" hidden="1">
      <c r="B297" s="4" t="s">
        <v>189</v>
      </c>
      <c r="E297" s="4" t="e">
        <v>#NAME?</v>
      </c>
      <c r="F297" s="4" t="s">
        <v>190</v>
      </c>
      <c r="K297" s="20"/>
    </row>
    <row r="298" spans="2:11" ht="12.75" hidden="1">
      <c r="B298" s="4" t="s">
        <v>189</v>
      </c>
      <c r="E298" s="4" t="e">
        <v>#NAME?</v>
      </c>
      <c r="F298" s="4" t="s">
        <v>191</v>
      </c>
      <c r="K298" s="20"/>
    </row>
    <row r="299" spans="2:11" ht="12.75" hidden="1">
      <c r="B299" s="27" t="s">
        <v>189</v>
      </c>
      <c r="E299" s="27" t="e">
        <v>#NAME?</v>
      </c>
      <c r="F299" s="27" t="s">
        <v>191</v>
      </c>
      <c r="G299" s="32"/>
      <c r="K299" s="20"/>
    </row>
    <row r="300" spans="2:11" ht="12.75" hidden="1">
      <c r="B300" s="4" t="s">
        <v>189</v>
      </c>
      <c r="E300" s="4" t="e">
        <v>#NAME?</v>
      </c>
      <c r="F300" s="4" t="s">
        <v>13</v>
      </c>
      <c r="K300" s="26">
        <v>43122</v>
      </c>
    </row>
    <row r="301" spans="2:11" ht="12.75" hidden="1">
      <c r="B301" s="27" t="s">
        <v>189</v>
      </c>
      <c r="E301" s="27" t="e">
        <v>#NAME?</v>
      </c>
      <c r="F301" s="27" t="s">
        <v>192</v>
      </c>
      <c r="G301" s="32"/>
      <c r="K301" s="20"/>
    </row>
    <row r="302" spans="2:11" ht="12.75" hidden="1">
      <c r="B302" s="4" t="s">
        <v>189</v>
      </c>
      <c r="E302" s="4" t="e">
        <v>#NAME?</v>
      </c>
      <c r="F302" s="4" t="s">
        <v>163</v>
      </c>
      <c r="K302" s="20"/>
    </row>
    <row r="303" spans="2:11" ht="12.75" hidden="1">
      <c r="B303" s="4" t="s">
        <v>189</v>
      </c>
      <c r="E303" s="4" t="e">
        <v>#NAME?</v>
      </c>
      <c r="F303" s="4" t="s">
        <v>163</v>
      </c>
      <c r="K303" s="20"/>
    </row>
    <row r="304" spans="2:11" ht="12.75" hidden="1">
      <c r="B304" s="4" t="s">
        <v>189</v>
      </c>
      <c r="E304" s="4" t="e">
        <v>#NAME?</v>
      </c>
      <c r="F304" s="4" t="s">
        <v>163</v>
      </c>
      <c r="K304" s="20"/>
    </row>
    <row r="305" spans="2:12" ht="12.75" hidden="1">
      <c r="B305" s="4" t="s">
        <v>189</v>
      </c>
      <c r="E305" s="4" t="e">
        <v>#NAME?</v>
      </c>
      <c r="F305" s="4" t="s">
        <v>163</v>
      </c>
      <c r="K305" s="20"/>
    </row>
    <row r="306" spans="2:12" ht="12.75" hidden="1">
      <c r="B306" s="4" t="s">
        <v>189</v>
      </c>
      <c r="E306" s="4" t="e">
        <v>#NAME?</v>
      </c>
      <c r="F306" s="4" t="s">
        <v>163</v>
      </c>
      <c r="K306" s="20"/>
    </row>
    <row r="307" spans="2:12" ht="12.75" hidden="1">
      <c r="B307" s="4" t="s">
        <v>189</v>
      </c>
      <c r="E307" s="4" t="e">
        <v>#NAME?</v>
      </c>
      <c r="F307" s="4" t="s">
        <v>163</v>
      </c>
      <c r="K307" s="20"/>
    </row>
    <row r="308" spans="2:12" ht="12.75" hidden="1">
      <c r="B308" s="4" t="s">
        <v>189</v>
      </c>
      <c r="E308" s="4" t="e">
        <v>#NAME?</v>
      </c>
      <c r="F308" s="4" t="s">
        <v>163</v>
      </c>
      <c r="K308" s="20"/>
    </row>
    <row r="309" spans="2:12" ht="12.75" hidden="1">
      <c r="B309" s="4" t="s">
        <v>189</v>
      </c>
      <c r="E309" s="4" t="e">
        <v>#NAME?</v>
      </c>
      <c r="F309" s="4" t="s">
        <v>163</v>
      </c>
      <c r="K309" s="20"/>
    </row>
    <row r="310" spans="2:12" ht="12.75" hidden="1">
      <c r="B310" s="4" t="s">
        <v>189</v>
      </c>
      <c r="E310" s="4" t="e">
        <v>#NAME?</v>
      </c>
      <c r="F310" s="4" t="s">
        <v>163</v>
      </c>
      <c r="K310" s="20"/>
    </row>
    <row r="311" spans="2:12" ht="12.75" hidden="1">
      <c r="B311" s="22" t="s">
        <v>189</v>
      </c>
      <c r="E311" s="22" t="e">
        <v>#NAME?</v>
      </c>
      <c r="F311" s="22" t="s">
        <v>163</v>
      </c>
      <c r="G311" s="23"/>
      <c r="K311" s="25"/>
    </row>
    <row r="312" spans="2:12" ht="38.25" hidden="1">
      <c r="B312" s="4" t="s">
        <v>193</v>
      </c>
      <c r="E312" s="27" t="e">
        <v>#NAME?</v>
      </c>
      <c r="F312" s="28" t="s">
        <v>195</v>
      </c>
      <c r="G312" s="32"/>
      <c r="K312" s="52">
        <v>41926</v>
      </c>
      <c r="L312" s="4" t="s">
        <v>196</v>
      </c>
    </row>
    <row r="313" spans="2:12" ht="12.75" hidden="1">
      <c r="B313" s="4" t="s">
        <v>193</v>
      </c>
      <c r="E313" s="4" t="e">
        <v>#NAME?</v>
      </c>
      <c r="F313" s="4" t="s">
        <v>13</v>
      </c>
      <c r="K313" s="11">
        <v>43826</v>
      </c>
      <c r="L313" s="4" t="s">
        <v>197</v>
      </c>
    </row>
    <row r="314" spans="2:12" ht="12.75" hidden="1">
      <c r="B314" s="4" t="s">
        <v>193</v>
      </c>
      <c r="E314" s="4" t="e">
        <v>#NAME?</v>
      </c>
      <c r="F314" s="4" t="s">
        <v>13</v>
      </c>
      <c r="K314" s="11">
        <v>43826</v>
      </c>
      <c r="L314" s="4" t="s">
        <v>197</v>
      </c>
    </row>
    <row r="315" spans="2:12" ht="12.75" hidden="1">
      <c r="B315" s="27" t="s">
        <v>193</v>
      </c>
      <c r="E315" s="27" t="e">
        <v>#NAME?</v>
      </c>
      <c r="F315" s="27" t="s">
        <v>13</v>
      </c>
      <c r="G315" s="32"/>
      <c r="K315" s="52">
        <v>43462</v>
      </c>
      <c r="L315" s="4" t="s">
        <v>199</v>
      </c>
    </row>
    <row r="316" spans="2:12" ht="12.75" hidden="1">
      <c r="B316" s="4" t="s">
        <v>193</v>
      </c>
      <c r="E316" s="4" t="e">
        <v>#NAME?</v>
      </c>
      <c r="F316" s="4" t="s">
        <v>36</v>
      </c>
      <c r="K316" s="20"/>
    </row>
    <row r="317" spans="2:12" ht="12.75" hidden="1">
      <c r="B317" s="4" t="s">
        <v>193</v>
      </c>
      <c r="E317" s="4" t="e">
        <v>#NAME?</v>
      </c>
      <c r="F317" s="4" t="s">
        <v>36</v>
      </c>
      <c r="K317" s="20"/>
    </row>
    <row r="318" spans="2:12" ht="12.75" hidden="1">
      <c r="B318" s="4" t="s">
        <v>193</v>
      </c>
      <c r="E318" s="4" t="e">
        <v>#NAME?</v>
      </c>
      <c r="F318" s="4" t="s">
        <v>125</v>
      </c>
      <c r="K318" s="20"/>
    </row>
    <row r="319" spans="2:12" ht="12.75" hidden="1">
      <c r="B319" s="4" t="s">
        <v>193</v>
      </c>
      <c r="E319" s="4" t="e">
        <v>#NAME?</v>
      </c>
      <c r="F319" s="4" t="s">
        <v>36</v>
      </c>
      <c r="K319" s="20"/>
    </row>
    <row r="320" spans="2:12" ht="12.75" hidden="1">
      <c r="B320" s="4" t="s">
        <v>193</v>
      </c>
      <c r="E320" s="4" t="e">
        <v>#NAME?</v>
      </c>
      <c r="F320" s="4" t="s">
        <v>36</v>
      </c>
      <c r="K320" s="20"/>
    </row>
    <row r="321" spans="2:11" ht="12.75" hidden="1">
      <c r="B321" s="4" t="s">
        <v>193</v>
      </c>
      <c r="E321" s="4" t="e">
        <v>#NAME?</v>
      </c>
      <c r="F321" s="4" t="s">
        <v>200</v>
      </c>
      <c r="K321" s="20"/>
    </row>
    <row r="322" spans="2:11" ht="12.75" hidden="1">
      <c r="B322" s="4" t="s">
        <v>193</v>
      </c>
      <c r="E322" s="4" t="e">
        <v>#NAME?</v>
      </c>
      <c r="F322" s="4" t="s">
        <v>36</v>
      </c>
      <c r="K322" s="20"/>
    </row>
    <row r="323" spans="2:11" ht="12.75" hidden="1">
      <c r="B323" s="4" t="s">
        <v>193</v>
      </c>
      <c r="E323" s="4" t="e">
        <v>#NAME?</v>
      </c>
      <c r="F323" s="4" t="s">
        <v>36</v>
      </c>
      <c r="K323" s="20"/>
    </row>
    <row r="324" spans="2:11" ht="12.75" hidden="1">
      <c r="B324" s="4" t="s">
        <v>193</v>
      </c>
      <c r="E324" s="4" t="e">
        <v>#NAME?</v>
      </c>
      <c r="F324" s="4" t="s">
        <v>44</v>
      </c>
      <c r="K324" s="20"/>
    </row>
    <row r="325" spans="2:11" ht="12.75" hidden="1">
      <c r="B325" s="4" t="s">
        <v>193</v>
      </c>
      <c r="E325" s="4" t="e">
        <v>#NAME?</v>
      </c>
      <c r="F325" s="4" t="s">
        <v>75</v>
      </c>
      <c r="K325" s="20"/>
    </row>
    <row r="326" spans="2:11" ht="12.75" hidden="1">
      <c r="B326" s="4" t="s">
        <v>193</v>
      </c>
      <c r="E326" s="4" t="e">
        <v>#NAME?</v>
      </c>
      <c r="F326" s="4" t="s">
        <v>201</v>
      </c>
      <c r="K326" s="20"/>
    </row>
    <row r="327" spans="2:11" ht="12.75" hidden="1">
      <c r="B327" s="4" t="s">
        <v>193</v>
      </c>
      <c r="E327" s="4" t="e">
        <v>#NAME?</v>
      </c>
      <c r="F327" s="4" t="s">
        <v>201</v>
      </c>
      <c r="K327" s="20"/>
    </row>
    <row r="328" spans="2:11" ht="12.75" hidden="1">
      <c r="B328" s="4" t="s">
        <v>193</v>
      </c>
      <c r="E328" s="4" t="e">
        <v>#NAME?</v>
      </c>
      <c r="F328" s="4" t="s">
        <v>125</v>
      </c>
      <c r="K328" s="20"/>
    </row>
    <row r="329" spans="2:11" ht="12.75" hidden="1">
      <c r="B329" s="4" t="s">
        <v>193</v>
      </c>
      <c r="E329" s="4" t="e">
        <v>#NAME?</v>
      </c>
      <c r="F329" s="4" t="s">
        <v>125</v>
      </c>
      <c r="K329" s="30"/>
    </row>
    <row r="330" spans="2:11" ht="12.75" hidden="1">
      <c r="B330" s="4" t="s">
        <v>193</v>
      </c>
      <c r="E330" s="4" t="e">
        <v>#NAME?</v>
      </c>
      <c r="F330" s="4" t="s">
        <v>202</v>
      </c>
      <c r="K330" s="53"/>
    </row>
    <row r="331" spans="2:11" ht="12.75" hidden="1">
      <c r="B331" s="4" t="s">
        <v>193</v>
      </c>
      <c r="E331" s="4" t="e">
        <v>#NAME?</v>
      </c>
      <c r="F331" s="4" t="s">
        <v>120</v>
      </c>
      <c r="K331" s="53"/>
    </row>
    <row r="332" spans="2:11" ht="12.75" hidden="1">
      <c r="B332" s="4" t="s">
        <v>193</v>
      </c>
      <c r="E332" s="4" t="e">
        <v>#NAME?</v>
      </c>
      <c r="F332" s="4" t="s">
        <v>203</v>
      </c>
      <c r="K332" s="53"/>
    </row>
    <row r="333" spans="2:11" ht="12.75" hidden="1">
      <c r="B333" s="4" t="s">
        <v>193</v>
      </c>
      <c r="E333" s="4" t="e">
        <v>#NAME?</v>
      </c>
      <c r="F333" s="4" t="s">
        <v>203</v>
      </c>
      <c r="K333" s="53"/>
    </row>
    <row r="334" spans="2:11" ht="51" hidden="1">
      <c r="B334" s="12" t="s">
        <v>193</v>
      </c>
      <c r="E334" s="12" t="e">
        <v>#NAME?</v>
      </c>
      <c r="F334" s="14" t="s">
        <v>204</v>
      </c>
      <c r="G334" s="31"/>
      <c r="K334" s="38"/>
    </row>
    <row r="335" spans="2:11" ht="12.75" hidden="1">
      <c r="B335" s="4" t="s">
        <v>205</v>
      </c>
      <c r="E335" s="4" t="e">
        <v>#NAME?</v>
      </c>
      <c r="F335" s="4" t="s">
        <v>206</v>
      </c>
      <c r="K335" s="54">
        <v>43556</v>
      </c>
    </row>
    <row r="336" spans="2:11" ht="25.5" hidden="1">
      <c r="B336" s="4" t="s">
        <v>205</v>
      </c>
      <c r="E336" s="4" t="e">
        <v>#NAME?</v>
      </c>
      <c r="F336" s="18" t="s">
        <v>207</v>
      </c>
      <c r="K336" s="20"/>
    </row>
    <row r="337" spans="2:12" ht="12.75" hidden="1">
      <c r="B337" s="4" t="s">
        <v>205</v>
      </c>
      <c r="E337" s="4" t="e">
        <v>#NAME?</v>
      </c>
      <c r="F337" s="4" t="s">
        <v>36</v>
      </c>
      <c r="K337" s="20"/>
    </row>
    <row r="338" spans="2:12" ht="12.75" hidden="1">
      <c r="B338" s="4" t="s">
        <v>205</v>
      </c>
      <c r="E338" s="4" t="e">
        <v>#NAME?</v>
      </c>
      <c r="F338" s="4" t="s">
        <v>36</v>
      </c>
      <c r="K338" s="20"/>
    </row>
    <row r="339" spans="2:12" ht="12.75" hidden="1">
      <c r="B339" s="4" t="s">
        <v>205</v>
      </c>
      <c r="E339" s="4" t="e">
        <v>#NAME?</v>
      </c>
      <c r="F339" s="4" t="s">
        <v>50</v>
      </c>
      <c r="K339" s="20"/>
    </row>
    <row r="340" spans="2:12" ht="12.75" hidden="1">
      <c r="B340" s="4" t="s">
        <v>205</v>
      </c>
      <c r="E340" s="4" t="e">
        <v>#NAME?</v>
      </c>
      <c r="F340" s="4" t="s">
        <v>50</v>
      </c>
      <c r="K340" s="20"/>
    </row>
    <row r="341" spans="2:12" ht="12.75" hidden="1">
      <c r="B341" s="4" t="s">
        <v>205</v>
      </c>
      <c r="E341" s="4" t="e">
        <v>#NAME?</v>
      </c>
      <c r="F341" s="4" t="s">
        <v>50</v>
      </c>
      <c r="K341" s="20"/>
    </row>
    <row r="342" spans="2:12" ht="12.75" hidden="1">
      <c r="B342" s="4" t="s">
        <v>205</v>
      </c>
      <c r="E342" s="4" t="e">
        <v>#NAME?</v>
      </c>
      <c r="F342" s="4" t="s">
        <v>50</v>
      </c>
      <c r="K342" s="20"/>
    </row>
    <row r="343" spans="2:12" ht="12.75" hidden="1">
      <c r="B343" s="4" t="s">
        <v>205</v>
      </c>
      <c r="E343" s="4" t="e">
        <v>#NAME?</v>
      </c>
      <c r="F343" s="4" t="s">
        <v>50</v>
      </c>
      <c r="K343" s="20"/>
    </row>
    <row r="344" spans="2:12" ht="89.25" hidden="1">
      <c r="B344" s="4" t="s">
        <v>205</v>
      </c>
      <c r="E344" s="4" t="e">
        <v>#NAME?</v>
      </c>
      <c r="F344" s="18" t="s">
        <v>208</v>
      </c>
      <c r="K344" s="20"/>
    </row>
    <row r="345" spans="2:12" ht="12.75" hidden="1">
      <c r="B345" s="4" t="s">
        <v>205</v>
      </c>
      <c r="E345" s="4" t="e">
        <v>#NAME?</v>
      </c>
      <c r="F345" s="4" t="s">
        <v>44</v>
      </c>
      <c r="K345" s="20"/>
    </row>
    <row r="346" spans="2:12" ht="12.75" hidden="1">
      <c r="B346" s="27" t="s">
        <v>205</v>
      </c>
      <c r="E346" s="27" t="e">
        <v>#NAME?</v>
      </c>
      <c r="F346" s="27" t="s">
        <v>44</v>
      </c>
      <c r="G346" s="32"/>
      <c r="K346" s="20"/>
      <c r="L346" s="4" t="s">
        <v>209</v>
      </c>
    </row>
    <row r="347" spans="2:12" ht="12.75" hidden="1">
      <c r="B347" s="4" t="s">
        <v>205</v>
      </c>
      <c r="E347" s="4" t="e">
        <v>#NAME?</v>
      </c>
      <c r="F347" s="4" t="s">
        <v>210</v>
      </c>
      <c r="K347" s="20"/>
    </row>
    <row r="348" spans="2:12" ht="12.75" hidden="1">
      <c r="B348" s="22" t="s">
        <v>205</v>
      </c>
      <c r="E348" s="22" t="e">
        <v>#NAME?</v>
      </c>
      <c r="F348" s="22" t="s">
        <v>211</v>
      </c>
      <c r="G348" s="23"/>
      <c r="K348" s="25"/>
    </row>
    <row r="349" spans="2:12" ht="12.75" hidden="1">
      <c r="B349" s="4" t="s">
        <v>212</v>
      </c>
      <c r="E349" s="4" t="e">
        <v>#NAME?</v>
      </c>
      <c r="F349" s="4" t="s">
        <v>213</v>
      </c>
      <c r="K349" s="20"/>
    </row>
    <row r="350" spans="2:12" ht="12.75" hidden="1">
      <c r="B350" s="4" t="s">
        <v>212</v>
      </c>
      <c r="E350" s="4" t="e">
        <v>#NAME?</v>
      </c>
      <c r="F350" s="4" t="s">
        <v>13</v>
      </c>
      <c r="K350" s="16">
        <v>42507</v>
      </c>
    </row>
    <row r="351" spans="2:12" ht="12.75" hidden="1">
      <c r="B351" s="4" t="s">
        <v>212</v>
      </c>
      <c r="E351" s="4" t="e">
        <v>#NAME?</v>
      </c>
      <c r="F351" s="4" t="s">
        <v>13</v>
      </c>
      <c r="K351" s="26">
        <v>42629</v>
      </c>
    </row>
    <row r="352" spans="2:12" ht="38.25" hidden="1">
      <c r="B352" s="4" t="s">
        <v>212</v>
      </c>
      <c r="E352" s="4" t="e">
        <v>#NAME?</v>
      </c>
      <c r="F352" s="18" t="s">
        <v>215</v>
      </c>
      <c r="K352" s="20"/>
    </row>
    <row r="353" spans="2:11" ht="12.75" hidden="1">
      <c r="B353" s="4" t="s">
        <v>212</v>
      </c>
      <c r="E353" s="4" t="e">
        <v>#NAME?</v>
      </c>
      <c r="F353" s="4" t="s">
        <v>201</v>
      </c>
      <c r="K353" s="20"/>
    </row>
    <row r="354" spans="2:11" ht="12.75" hidden="1">
      <c r="B354" s="4" t="s">
        <v>212</v>
      </c>
      <c r="E354" s="4" t="e">
        <v>#NAME?</v>
      </c>
      <c r="F354" s="4" t="s">
        <v>201</v>
      </c>
      <c r="K354" s="20"/>
    </row>
    <row r="355" spans="2:11" ht="12.75" hidden="1">
      <c r="B355" s="4" t="s">
        <v>212</v>
      </c>
      <c r="E355" s="4" t="e">
        <v>#NAME?</v>
      </c>
      <c r="F355" s="4" t="s">
        <v>201</v>
      </c>
      <c r="K355" s="20"/>
    </row>
    <row r="356" spans="2:11" ht="12.75" hidden="1">
      <c r="B356" s="4" t="s">
        <v>212</v>
      </c>
      <c r="E356" s="4" t="e">
        <v>#NAME?</v>
      </c>
      <c r="F356" s="4" t="s">
        <v>36</v>
      </c>
      <c r="K356" s="20"/>
    </row>
    <row r="357" spans="2:11" ht="12.75" hidden="1">
      <c r="B357" s="4" t="s">
        <v>212</v>
      </c>
      <c r="E357" s="4" t="e">
        <v>#NAME?</v>
      </c>
      <c r="F357" s="4" t="s">
        <v>201</v>
      </c>
      <c r="K357" s="20"/>
    </row>
    <row r="358" spans="2:11" ht="12.75" hidden="1">
      <c r="B358" s="4" t="s">
        <v>212</v>
      </c>
      <c r="E358" s="4" t="e">
        <v>#NAME?</v>
      </c>
      <c r="F358" s="4" t="s">
        <v>61</v>
      </c>
      <c r="K358" s="20"/>
    </row>
    <row r="359" spans="2:11" ht="12.75" hidden="1">
      <c r="B359" s="4" t="s">
        <v>212</v>
      </c>
      <c r="E359" s="4" t="e">
        <v>#NAME?</v>
      </c>
      <c r="F359" s="4" t="s">
        <v>50</v>
      </c>
      <c r="K359" s="20"/>
    </row>
    <row r="360" spans="2:11" ht="12.75" hidden="1">
      <c r="B360" s="4" t="s">
        <v>212</v>
      </c>
      <c r="E360" s="4" t="e">
        <v>#NAME?</v>
      </c>
      <c r="F360" s="4" t="s">
        <v>50</v>
      </c>
      <c r="K360" s="20"/>
    </row>
    <row r="361" spans="2:11" ht="12.75" hidden="1">
      <c r="B361" s="4" t="s">
        <v>212</v>
      </c>
      <c r="E361" s="4" t="e">
        <v>#NAME?</v>
      </c>
      <c r="F361" s="4" t="s">
        <v>50</v>
      </c>
      <c r="K361" s="20"/>
    </row>
    <row r="362" spans="2:11" ht="38.25" hidden="1">
      <c r="B362" s="4" t="s">
        <v>212</v>
      </c>
      <c r="E362" s="4" t="e">
        <v>#NAME?</v>
      </c>
      <c r="F362" s="18" t="s">
        <v>216</v>
      </c>
      <c r="K362" s="20"/>
    </row>
    <row r="363" spans="2:11" ht="12.75" hidden="1">
      <c r="B363" s="4" t="s">
        <v>212</v>
      </c>
      <c r="E363" s="4" t="e">
        <v>#NAME?</v>
      </c>
      <c r="F363" s="4" t="s">
        <v>36</v>
      </c>
      <c r="K363" s="20"/>
    </row>
    <row r="364" spans="2:11" ht="12.75" hidden="1">
      <c r="B364" s="4" t="s">
        <v>212</v>
      </c>
      <c r="E364" s="4" t="e">
        <v>#NAME?</v>
      </c>
      <c r="F364" s="4" t="s">
        <v>211</v>
      </c>
      <c r="K364" s="20"/>
    </row>
    <row r="365" spans="2:11" ht="12.75" hidden="1">
      <c r="B365" s="4" t="s">
        <v>212</v>
      </c>
      <c r="E365" s="4" t="e">
        <v>#NAME?</v>
      </c>
      <c r="F365" s="4" t="s">
        <v>211</v>
      </c>
      <c r="K365" s="20"/>
    </row>
    <row r="366" spans="2:11" ht="12.75" hidden="1">
      <c r="B366" s="4" t="s">
        <v>212</v>
      </c>
      <c r="E366" s="4" t="e">
        <v>#NAME?</v>
      </c>
      <c r="F366" s="4" t="s">
        <v>61</v>
      </c>
      <c r="K366" s="20"/>
    </row>
    <row r="367" spans="2:11" ht="12.75" hidden="1">
      <c r="B367" s="4" t="s">
        <v>212</v>
      </c>
      <c r="E367" s="4" t="e">
        <v>#NAME?</v>
      </c>
      <c r="F367" s="4" t="s">
        <v>201</v>
      </c>
      <c r="K367" s="20"/>
    </row>
    <row r="368" spans="2:11" ht="12.75" hidden="1">
      <c r="B368" s="4" t="s">
        <v>212</v>
      </c>
      <c r="E368" s="4" t="e">
        <v>#NAME?</v>
      </c>
      <c r="F368" s="4" t="s">
        <v>201</v>
      </c>
      <c r="K368" s="20"/>
    </row>
    <row r="369" spans="2:11" ht="12.75" hidden="1">
      <c r="B369" s="4" t="s">
        <v>212</v>
      </c>
      <c r="E369" s="4" t="e">
        <v>#NAME?</v>
      </c>
      <c r="F369" s="4" t="s">
        <v>61</v>
      </c>
      <c r="K369" s="20"/>
    </row>
    <row r="370" spans="2:11" ht="12.75" hidden="1">
      <c r="B370" s="4" t="s">
        <v>212</v>
      </c>
      <c r="E370" s="4" t="e">
        <v>#NAME?</v>
      </c>
      <c r="F370" s="4" t="s">
        <v>211</v>
      </c>
      <c r="K370" s="20"/>
    </row>
    <row r="371" spans="2:11" ht="12.75" hidden="1">
      <c r="B371" s="4" t="s">
        <v>212</v>
      </c>
      <c r="E371" s="4" t="e">
        <v>#NAME?</v>
      </c>
      <c r="F371" s="4" t="s">
        <v>50</v>
      </c>
      <c r="K371" s="20"/>
    </row>
    <row r="372" spans="2:11" ht="12.75" hidden="1">
      <c r="B372" s="4" t="s">
        <v>212</v>
      </c>
      <c r="E372" s="4" t="e">
        <v>#NAME?</v>
      </c>
      <c r="F372" s="4" t="s">
        <v>50</v>
      </c>
      <c r="K372" s="20"/>
    </row>
    <row r="373" spans="2:11" ht="12.75" hidden="1">
      <c r="B373" s="4" t="s">
        <v>212</v>
      </c>
      <c r="E373" s="4" t="e">
        <v>#NAME?</v>
      </c>
      <c r="F373" s="4" t="s">
        <v>50</v>
      </c>
      <c r="K373" s="20"/>
    </row>
    <row r="374" spans="2:11" ht="12.75" hidden="1">
      <c r="B374" s="12" t="s">
        <v>212</v>
      </c>
      <c r="E374" s="12" t="e">
        <v>#NAME?</v>
      </c>
      <c r="F374" s="22" t="s">
        <v>218</v>
      </c>
      <c r="G374" s="23"/>
      <c r="K374" s="36"/>
    </row>
    <row r="375" spans="2:11" ht="12.75" hidden="1">
      <c r="B375" s="4" t="s">
        <v>219</v>
      </c>
      <c r="E375" s="4" t="e">
        <v>#NAME?</v>
      </c>
      <c r="F375" s="4" t="s">
        <v>190</v>
      </c>
      <c r="K375" s="20"/>
    </row>
    <row r="376" spans="2:11" ht="38.25" hidden="1">
      <c r="B376" s="4" t="s">
        <v>219</v>
      </c>
      <c r="E376" s="4" t="e">
        <v>#NAME?</v>
      </c>
      <c r="F376" s="18" t="s">
        <v>220</v>
      </c>
      <c r="K376" s="20"/>
    </row>
    <row r="377" spans="2:11" ht="12.75" hidden="1">
      <c r="B377" s="4" t="s">
        <v>219</v>
      </c>
      <c r="E377" s="4" t="e">
        <v>#NAME?</v>
      </c>
      <c r="F377" s="4" t="s">
        <v>134</v>
      </c>
      <c r="K377" s="20"/>
    </row>
    <row r="378" spans="2:11" ht="12.75" hidden="1">
      <c r="B378" s="4" t="s">
        <v>219</v>
      </c>
      <c r="E378" s="4" t="e">
        <v>#NAME?</v>
      </c>
      <c r="F378" s="4" t="s">
        <v>13</v>
      </c>
      <c r="K378" s="26">
        <v>43119</v>
      </c>
    </row>
    <row r="379" spans="2:11" ht="12.75" hidden="1">
      <c r="B379" s="4" t="s">
        <v>219</v>
      </c>
      <c r="E379" s="4" t="e">
        <v>#NAME?</v>
      </c>
      <c r="F379" s="4" t="s">
        <v>222</v>
      </c>
      <c r="K379" s="20"/>
    </row>
    <row r="380" spans="2:11" ht="12.75" hidden="1">
      <c r="B380" s="4" t="s">
        <v>219</v>
      </c>
      <c r="E380" s="4" t="e">
        <v>#NAME?</v>
      </c>
      <c r="F380" s="4" t="s">
        <v>77</v>
      </c>
      <c r="K380" s="20"/>
    </row>
    <row r="381" spans="2:11" ht="12.75" hidden="1">
      <c r="B381" s="4" t="s">
        <v>219</v>
      </c>
      <c r="E381" s="4" t="e">
        <v>#NAME?</v>
      </c>
      <c r="F381" s="4" t="s">
        <v>223</v>
      </c>
      <c r="K381" s="20"/>
    </row>
    <row r="382" spans="2:11" ht="38.25" hidden="1">
      <c r="B382" s="12" t="s">
        <v>219</v>
      </c>
      <c r="E382" s="12" t="e">
        <v>#NAME?</v>
      </c>
      <c r="F382" s="14" t="s">
        <v>224</v>
      </c>
      <c r="G382" s="31"/>
      <c r="K382" s="36"/>
    </row>
    <row r="383" spans="2:11" ht="12.75" hidden="1">
      <c r="B383" s="4" t="s">
        <v>225</v>
      </c>
      <c r="E383" s="4" t="e">
        <v>#NAME?</v>
      </c>
      <c r="F383" s="4" t="s">
        <v>226</v>
      </c>
      <c r="K383" s="20"/>
    </row>
    <row r="384" spans="2:11" ht="12.75" hidden="1">
      <c r="B384" s="4" t="s">
        <v>225</v>
      </c>
      <c r="E384" s="4" t="e">
        <v>#NAME?</v>
      </c>
      <c r="F384" s="4" t="s">
        <v>227</v>
      </c>
      <c r="K384" s="20"/>
    </row>
    <row r="385" spans="2:11" ht="12.75" hidden="1">
      <c r="B385" s="4" t="s">
        <v>225</v>
      </c>
      <c r="E385" s="4" t="e">
        <v>#NAME?</v>
      </c>
      <c r="F385" s="4" t="s">
        <v>201</v>
      </c>
      <c r="K385" s="20"/>
    </row>
    <row r="386" spans="2:11" ht="12.75" hidden="1">
      <c r="B386" s="4" t="s">
        <v>225</v>
      </c>
      <c r="E386" s="4" t="e">
        <v>#NAME?</v>
      </c>
      <c r="F386" s="4" t="s">
        <v>201</v>
      </c>
      <c r="K386" s="20"/>
    </row>
    <row r="387" spans="2:11" ht="12.75" hidden="1">
      <c r="B387" s="4" t="s">
        <v>225</v>
      </c>
      <c r="E387" s="4" t="e">
        <v>#NAME?</v>
      </c>
      <c r="F387" s="4" t="s">
        <v>44</v>
      </c>
      <c r="K387" s="20"/>
    </row>
    <row r="388" spans="2:11" ht="63.75" hidden="1">
      <c r="B388" s="12" t="s">
        <v>225</v>
      </c>
      <c r="E388" s="12" t="e">
        <v>#NAME?</v>
      </c>
      <c r="F388" s="14" t="s">
        <v>228</v>
      </c>
      <c r="G388" s="31"/>
      <c r="K388" s="35">
        <v>43299</v>
      </c>
    </row>
    <row r="389" spans="2:11" ht="12.75" hidden="1">
      <c r="B389" s="4" t="s">
        <v>229</v>
      </c>
      <c r="E389" s="4" t="e">
        <v>#NAME?</v>
      </c>
      <c r="F389" s="18" t="s">
        <v>231</v>
      </c>
      <c r="K389" s="11">
        <v>43403</v>
      </c>
    </row>
    <row r="390" spans="2:11" ht="12.75" hidden="1">
      <c r="B390" s="4" t="s">
        <v>229</v>
      </c>
      <c r="E390" s="4" t="e">
        <v>#NAME?</v>
      </c>
      <c r="F390" s="4" t="s">
        <v>44</v>
      </c>
      <c r="K390" s="20"/>
    </row>
    <row r="391" spans="2:11" ht="38.25" hidden="1">
      <c r="B391" s="4" t="s">
        <v>229</v>
      </c>
      <c r="E391" s="4" t="e">
        <v>#NAME?</v>
      </c>
      <c r="F391" s="18" t="s">
        <v>232</v>
      </c>
      <c r="K391" s="20"/>
    </row>
    <row r="392" spans="2:11" ht="12.75" hidden="1">
      <c r="B392" s="4" t="s">
        <v>229</v>
      </c>
      <c r="E392" s="4" t="e">
        <v>#NAME?</v>
      </c>
      <c r="F392" s="4" t="s">
        <v>36</v>
      </c>
      <c r="K392" s="20"/>
    </row>
    <row r="393" spans="2:11" ht="12.75" hidden="1">
      <c r="B393" s="4" t="s">
        <v>229</v>
      </c>
      <c r="E393" s="4" t="e">
        <v>#NAME?</v>
      </c>
      <c r="F393" s="4" t="s">
        <v>54</v>
      </c>
      <c r="K393" s="20"/>
    </row>
    <row r="394" spans="2:11" ht="12.75" hidden="1">
      <c r="B394" s="4" t="s">
        <v>229</v>
      </c>
      <c r="E394" s="4" t="e">
        <v>#NAME?</v>
      </c>
      <c r="F394" s="4" t="s">
        <v>50</v>
      </c>
      <c r="K394" s="20"/>
    </row>
    <row r="395" spans="2:11" ht="12.75" hidden="1">
      <c r="B395" s="4" t="s">
        <v>229</v>
      </c>
      <c r="E395" s="4" t="e">
        <v>#NAME?</v>
      </c>
      <c r="F395" s="4" t="s">
        <v>50</v>
      </c>
      <c r="K395" s="20"/>
    </row>
    <row r="396" spans="2:11" ht="12.75" hidden="1">
      <c r="B396" s="4" t="s">
        <v>229</v>
      </c>
      <c r="E396" s="4" t="e">
        <v>#NAME?</v>
      </c>
      <c r="F396" s="4" t="s">
        <v>201</v>
      </c>
      <c r="K396" s="20"/>
    </row>
    <row r="397" spans="2:11" ht="12.75" hidden="1">
      <c r="B397" s="12" t="s">
        <v>229</v>
      </c>
      <c r="E397" s="12" t="e">
        <v>#NAME?</v>
      </c>
      <c r="F397" s="12" t="s">
        <v>50</v>
      </c>
      <c r="G397" s="31"/>
      <c r="K397" s="36"/>
    </row>
    <row r="398" spans="2:11" ht="12.75" hidden="1">
      <c r="B398" s="4" t="s">
        <v>234</v>
      </c>
      <c r="E398" s="4" t="e">
        <v>#NAME?</v>
      </c>
      <c r="F398" s="4" t="s">
        <v>13</v>
      </c>
      <c r="K398" s="26">
        <v>42681</v>
      </c>
    </row>
    <row r="399" spans="2:11" ht="12.75" hidden="1">
      <c r="B399" s="4" t="s">
        <v>234</v>
      </c>
      <c r="E399" s="4" t="e">
        <v>#NAME?</v>
      </c>
      <c r="F399" s="4" t="s">
        <v>44</v>
      </c>
      <c r="K399" s="20"/>
    </row>
    <row r="400" spans="2:11" ht="12.75" hidden="1">
      <c r="B400" s="4" t="s">
        <v>234</v>
      </c>
      <c r="E400" s="4" t="e">
        <v>#NAME?</v>
      </c>
      <c r="F400" s="4" t="s">
        <v>190</v>
      </c>
      <c r="K400" s="20"/>
    </row>
    <row r="401" spans="2:11" ht="12.75" hidden="1">
      <c r="B401" s="12" t="s">
        <v>234</v>
      </c>
      <c r="E401" s="12" t="e">
        <v>#NAME?</v>
      </c>
      <c r="F401" s="12" t="s">
        <v>236</v>
      </c>
      <c r="G401" s="31"/>
      <c r="K401" s="36"/>
    </row>
    <row r="402" spans="2:11" ht="12.75" hidden="1">
      <c r="B402" s="4" t="s">
        <v>237</v>
      </c>
      <c r="E402" s="4" t="e">
        <v>#NAME?</v>
      </c>
      <c r="F402" s="4" t="s">
        <v>190</v>
      </c>
      <c r="K402" s="26">
        <v>42079</v>
      </c>
    </row>
    <row r="403" spans="2:11" ht="12.75" hidden="1">
      <c r="B403" s="4" t="s">
        <v>237</v>
      </c>
      <c r="E403" s="4" t="e">
        <v>#NAME?</v>
      </c>
      <c r="F403" s="4" t="s">
        <v>238</v>
      </c>
      <c r="K403" s="20"/>
    </row>
    <row r="404" spans="2:11" ht="12.75" hidden="1">
      <c r="B404" s="4" t="s">
        <v>237</v>
      </c>
      <c r="E404" s="4" t="e">
        <v>#NAME?</v>
      </c>
      <c r="F404" s="4" t="s">
        <v>218</v>
      </c>
      <c r="K404" s="20"/>
    </row>
    <row r="405" spans="2:11" ht="12.75" hidden="1">
      <c r="B405" s="4" t="s">
        <v>237</v>
      </c>
      <c r="E405" s="4" t="e">
        <v>#NAME?</v>
      </c>
      <c r="F405" s="4" t="s">
        <v>44</v>
      </c>
      <c r="K405" s="20"/>
    </row>
    <row r="406" spans="2:11" ht="12.75" hidden="1">
      <c r="B406" s="4" t="s">
        <v>237</v>
      </c>
      <c r="E406" s="4" t="e">
        <v>#NAME?</v>
      </c>
      <c r="F406" s="4" t="s">
        <v>44</v>
      </c>
      <c r="K406" s="20"/>
    </row>
    <row r="407" spans="2:11" ht="12.75" hidden="1">
      <c r="B407" s="4" t="s">
        <v>237</v>
      </c>
      <c r="E407" s="4" t="e">
        <v>#NAME?</v>
      </c>
      <c r="F407" s="4" t="s">
        <v>239</v>
      </c>
      <c r="K407" s="20"/>
    </row>
    <row r="408" spans="2:11" ht="12.75" hidden="1">
      <c r="B408" s="4" t="s">
        <v>237</v>
      </c>
      <c r="E408" s="4" t="e">
        <v>#NAME?</v>
      </c>
      <c r="F408" s="4" t="s">
        <v>44</v>
      </c>
      <c r="K408" s="20"/>
    </row>
    <row r="409" spans="2:11" ht="12.75" hidden="1">
      <c r="B409" s="4" t="s">
        <v>237</v>
      </c>
      <c r="E409" s="4" t="e">
        <v>#NAME?</v>
      </c>
      <c r="F409" s="4" t="s">
        <v>44</v>
      </c>
      <c r="K409" s="20"/>
    </row>
    <row r="410" spans="2:11" ht="12.75" hidden="1">
      <c r="B410" s="4" t="s">
        <v>237</v>
      </c>
      <c r="E410" s="4" t="e">
        <v>#NAME?</v>
      </c>
      <c r="F410" s="4" t="s">
        <v>44</v>
      </c>
      <c r="K410" s="20"/>
    </row>
    <row r="411" spans="2:11" ht="12.75" hidden="1">
      <c r="B411" s="12" t="s">
        <v>237</v>
      </c>
      <c r="E411" s="12" t="e">
        <v>#NAME?</v>
      </c>
      <c r="F411" s="12" t="s">
        <v>240</v>
      </c>
      <c r="G411" s="31"/>
      <c r="K411" s="36"/>
    </row>
    <row r="412" spans="2:11" ht="12.75" hidden="1">
      <c r="B412" s="4" t="s">
        <v>241</v>
      </c>
      <c r="E412" s="4" t="e">
        <v>#NAME?</v>
      </c>
      <c r="F412" s="4" t="s">
        <v>54</v>
      </c>
      <c r="K412" s="20"/>
    </row>
    <row r="413" spans="2:11" ht="12.75" hidden="1">
      <c r="B413" s="4" t="s">
        <v>241</v>
      </c>
      <c r="E413" s="4" t="e">
        <v>#NAME?</v>
      </c>
      <c r="F413" s="4" t="s">
        <v>242</v>
      </c>
      <c r="K413" s="20"/>
    </row>
    <row r="414" spans="2:11" ht="12.75" hidden="1">
      <c r="B414" s="4" t="s">
        <v>241</v>
      </c>
      <c r="E414" s="4" t="e">
        <v>#NAME?</v>
      </c>
      <c r="F414" s="4" t="s">
        <v>244</v>
      </c>
      <c r="K414" s="20"/>
    </row>
    <row r="415" spans="2:11" ht="12.75" hidden="1">
      <c r="B415" s="22" t="s">
        <v>241</v>
      </c>
      <c r="E415" s="22" t="e">
        <v>#NAME?</v>
      </c>
      <c r="F415" s="22" t="s">
        <v>13</v>
      </c>
      <c r="G415" s="23"/>
      <c r="K415" s="55">
        <v>42607</v>
      </c>
    </row>
    <row r="416" spans="2:11" ht="12.75" hidden="1">
      <c r="B416" s="4" t="s">
        <v>246</v>
      </c>
      <c r="E416" s="4" t="e">
        <v>#NAME?</v>
      </c>
      <c r="F416" s="4" t="s">
        <v>175</v>
      </c>
      <c r="K416" s="20"/>
    </row>
    <row r="417" spans="2:11" ht="12.75" hidden="1">
      <c r="B417" s="4" t="s">
        <v>246</v>
      </c>
      <c r="E417" s="4" t="e">
        <v>#NAME?</v>
      </c>
      <c r="F417" s="4" t="s">
        <v>61</v>
      </c>
      <c r="K417" s="20"/>
    </row>
    <row r="418" spans="2:11" ht="12.75" hidden="1">
      <c r="B418" s="4" t="s">
        <v>246</v>
      </c>
      <c r="E418" s="4" t="e">
        <v>#NAME?</v>
      </c>
      <c r="F418" s="4" t="s">
        <v>247</v>
      </c>
      <c r="K418" s="20"/>
    </row>
    <row r="419" spans="2:11" ht="12.75" hidden="1">
      <c r="B419" s="12" t="s">
        <v>246</v>
      </c>
      <c r="E419" s="12" t="e">
        <v>#NAME?</v>
      </c>
      <c r="F419" s="12" t="s">
        <v>13</v>
      </c>
      <c r="G419" s="31"/>
      <c r="K419" s="35">
        <v>43370</v>
      </c>
    </row>
    <row r="420" spans="2:11" ht="12.75" hidden="1">
      <c r="B420" s="4" t="s">
        <v>248</v>
      </c>
      <c r="E420" s="4" t="e">
        <v>#NAME?</v>
      </c>
      <c r="F420" s="4" t="s">
        <v>13</v>
      </c>
      <c r="K420" s="11">
        <v>42726</v>
      </c>
    </row>
    <row r="421" spans="2:11" ht="38.25" hidden="1">
      <c r="B421" s="4" t="s">
        <v>248</v>
      </c>
      <c r="E421" s="4" t="e">
        <v>#NAME?</v>
      </c>
      <c r="F421" s="18" t="s">
        <v>249</v>
      </c>
      <c r="K421" s="20"/>
    </row>
    <row r="422" spans="2:11" ht="12.75" hidden="1">
      <c r="B422" s="4" t="s">
        <v>248</v>
      </c>
      <c r="E422" s="4" t="e">
        <v>#NAME?</v>
      </c>
      <c r="F422" s="4" t="s">
        <v>36</v>
      </c>
      <c r="K422" s="20"/>
    </row>
    <row r="423" spans="2:11" ht="12.75" hidden="1">
      <c r="B423" s="4" t="s">
        <v>248</v>
      </c>
      <c r="E423" s="4" t="e">
        <v>#NAME?</v>
      </c>
      <c r="F423" s="18" t="s">
        <v>201</v>
      </c>
      <c r="K423" s="20"/>
    </row>
    <row r="424" spans="2:11" ht="12.75" hidden="1">
      <c r="B424" s="4" t="s">
        <v>248</v>
      </c>
      <c r="E424" s="4" t="e">
        <v>#NAME?</v>
      </c>
      <c r="F424" s="18" t="s">
        <v>37</v>
      </c>
      <c r="K424" s="20"/>
    </row>
    <row r="425" spans="2:11" ht="12.75" hidden="1">
      <c r="B425" s="12" t="s">
        <v>248</v>
      </c>
      <c r="E425" s="12" t="e">
        <v>#NAME?</v>
      </c>
      <c r="F425" s="14" t="s">
        <v>37</v>
      </c>
      <c r="G425" s="31"/>
      <c r="K425" s="36"/>
    </row>
    <row r="426" spans="2:11" ht="12.75" hidden="1">
      <c r="B426" s="4" t="s">
        <v>250</v>
      </c>
      <c r="E426" s="4" t="e">
        <v>#NAME?</v>
      </c>
      <c r="F426" s="4" t="s">
        <v>251</v>
      </c>
      <c r="K426" s="20"/>
    </row>
    <row r="427" spans="2:11" ht="12.75" hidden="1">
      <c r="B427" s="4" t="s">
        <v>250</v>
      </c>
      <c r="E427" s="4" t="e">
        <v>#NAME?</v>
      </c>
      <c r="F427" s="4" t="s">
        <v>61</v>
      </c>
      <c r="K427" s="20"/>
    </row>
    <row r="428" spans="2:11" ht="12.75" hidden="1">
      <c r="B428" s="4" t="s">
        <v>250</v>
      </c>
      <c r="E428" s="4" t="e">
        <v>#NAME?</v>
      </c>
      <c r="F428" s="4" t="s">
        <v>252</v>
      </c>
      <c r="K428" s="56">
        <v>41814</v>
      </c>
    </row>
    <row r="429" spans="2:11" ht="12.75" hidden="1">
      <c r="B429" s="4" t="s">
        <v>250</v>
      </c>
      <c r="E429" s="4" t="e">
        <v>#NAME?</v>
      </c>
      <c r="F429" s="4" t="s">
        <v>13</v>
      </c>
      <c r="K429" s="54">
        <v>43738</v>
      </c>
    </row>
    <row r="430" spans="2:11" ht="12.75" hidden="1">
      <c r="B430" s="4" t="s">
        <v>250</v>
      </c>
      <c r="E430" s="4" t="e">
        <v>#NAME?</v>
      </c>
      <c r="F430" s="4" t="s">
        <v>253</v>
      </c>
      <c r="K430" s="26">
        <v>42796</v>
      </c>
    </row>
    <row r="431" spans="2:11" ht="12.75" hidden="1">
      <c r="B431" s="4" t="s">
        <v>250</v>
      </c>
      <c r="E431" s="4" t="e">
        <v>#NAME?</v>
      </c>
      <c r="F431" s="4" t="s">
        <v>254</v>
      </c>
      <c r="K431" s="20"/>
    </row>
    <row r="432" spans="2:11" ht="12.75" hidden="1">
      <c r="B432" s="4" t="s">
        <v>250</v>
      </c>
      <c r="E432" s="4" t="e">
        <v>#NAME?</v>
      </c>
      <c r="F432" s="4" t="s">
        <v>255</v>
      </c>
      <c r="K432" s="30"/>
    </row>
    <row r="433" spans="1:11" ht="12.75" hidden="1">
      <c r="B433" s="74" t="s">
        <v>250</v>
      </c>
      <c r="E433" s="74" t="e">
        <v>#NAME?</v>
      </c>
      <c r="F433" s="74" t="s">
        <v>255</v>
      </c>
      <c r="G433" s="86"/>
      <c r="K433" s="35"/>
    </row>
    <row r="434" spans="1:11" ht="47.25">
      <c r="A434" s="91">
        <v>2</v>
      </c>
      <c r="B434" s="77" t="s">
        <v>256</v>
      </c>
      <c r="C434" s="79" t="s">
        <v>1540</v>
      </c>
      <c r="D434" s="82" t="s">
        <v>235</v>
      </c>
      <c r="E434" s="83">
        <v>43646</v>
      </c>
      <c r="F434" s="89"/>
      <c r="G434" s="89"/>
      <c r="K434" s="26"/>
    </row>
    <row r="435" spans="1:11" ht="12.75" hidden="1">
      <c r="B435" s="4" t="s">
        <v>256</v>
      </c>
      <c r="D435" s="4" t="s">
        <v>257</v>
      </c>
      <c r="K435" s="20"/>
    </row>
    <row r="436" spans="1:11" ht="12.75" hidden="1">
      <c r="B436" s="4" t="s">
        <v>256</v>
      </c>
      <c r="D436" s="4" t="s">
        <v>258</v>
      </c>
      <c r="K436" s="20"/>
    </row>
    <row r="437" spans="1:11" ht="12.75" hidden="1">
      <c r="B437" s="4" t="s">
        <v>256</v>
      </c>
      <c r="D437" s="4" t="s">
        <v>259</v>
      </c>
      <c r="K437" s="20"/>
    </row>
    <row r="438" spans="1:11" ht="12.75" hidden="1">
      <c r="B438" s="4" t="s">
        <v>256</v>
      </c>
      <c r="D438" s="4" t="s">
        <v>260</v>
      </c>
      <c r="K438" s="30"/>
    </row>
    <row r="439" spans="1:11" ht="12.75" hidden="1">
      <c r="B439" s="4" t="s">
        <v>256</v>
      </c>
      <c r="D439" s="4" t="s">
        <v>261</v>
      </c>
      <c r="K439" s="20"/>
    </row>
    <row r="440" spans="1:11" ht="12.75" hidden="1">
      <c r="B440" s="4" t="s">
        <v>256</v>
      </c>
      <c r="D440" s="4" t="s">
        <v>263</v>
      </c>
      <c r="K440" s="20"/>
    </row>
    <row r="441" spans="1:11" ht="12.75" hidden="1">
      <c r="B441" s="4" t="s">
        <v>256</v>
      </c>
      <c r="D441" s="4" t="s">
        <v>264</v>
      </c>
      <c r="K441" s="20"/>
    </row>
    <row r="442" spans="1:11" ht="12.75" hidden="1">
      <c r="B442" s="4" t="s">
        <v>256</v>
      </c>
      <c r="D442" s="4" t="s">
        <v>265</v>
      </c>
      <c r="K442" s="20"/>
    </row>
    <row r="443" spans="1:11" ht="12.75" hidden="1">
      <c r="B443" s="4" t="s">
        <v>256</v>
      </c>
      <c r="D443" s="4" t="s">
        <v>266</v>
      </c>
      <c r="K443" s="20"/>
    </row>
    <row r="444" spans="1:11" ht="12.75" hidden="1">
      <c r="B444" s="4" t="s">
        <v>256</v>
      </c>
      <c r="D444" s="4" t="s">
        <v>267</v>
      </c>
      <c r="K444" s="20"/>
    </row>
    <row r="445" spans="1:11" ht="12.75" hidden="1">
      <c r="B445" s="4" t="s">
        <v>256</v>
      </c>
      <c r="D445" s="4" t="s">
        <v>268</v>
      </c>
      <c r="K445" s="20"/>
    </row>
    <row r="446" spans="1:11" ht="12.75" hidden="1">
      <c r="B446" s="4" t="s">
        <v>256</v>
      </c>
      <c r="D446" s="4" t="s">
        <v>269</v>
      </c>
      <c r="K446" s="20"/>
    </row>
    <row r="447" spans="1:11" ht="12.75" hidden="1">
      <c r="B447" s="4" t="s">
        <v>256</v>
      </c>
      <c r="D447" s="4" t="s">
        <v>270</v>
      </c>
      <c r="K447" s="20"/>
    </row>
    <row r="448" spans="1:11" ht="12.75" hidden="1">
      <c r="B448" s="4" t="s">
        <v>256</v>
      </c>
      <c r="D448" s="4" t="s">
        <v>271</v>
      </c>
      <c r="K448" s="20"/>
    </row>
    <row r="449" spans="2:12" ht="12.75" hidden="1">
      <c r="B449" s="12" t="s">
        <v>256</v>
      </c>
      <c r="D449" s="12" t="s">
        <v>272</v>
      </c>
      <c r="E449" s="31"/>
      <c r="K449" s="36"/>
    </row>
    <row r="450" spans="2:12" ht="12.75" hidden="1">
      <c r="B450" s="4" t="s">
        <v>273</v>
      </c>
      <c r="D450" s="4" t="s">
        <v>274</v>
      </c>
      <c r="K450" s="20"/>
    </row>
    <row r="451" spans="2:12" ht="12.75" hidden="1">
      <c r="B451" s="4" t="s">
        <v>273</v>
      </c>
      <c r="D451" s="4" t="s">
        <v>275</v>
      </c>
      <c r="K451" s="20"/>
    </row>
    <row r="452" spans="2:12" ht="12.75" hidden="1">
      <c r="B452" s="12" t="s">
        <v>273</v>
      </c>
      <c r="D452" s="12" t="s">
        <v>276</v>
      </c>
      <c r="E452" s="31"/>
      <c r="K452" s="35">
        <v>43077</v>
      </c>
    </row>
    <row r="453" spans="2:12" ht="12.75" hidden="1">
      <c r="B453" s="4" t="s">
        <v>277</v>
      </c>
      <c r="D453" s="4" t="s">
        <v>278</v>
      </c>
      <c r="K453" s="20"/>
    </row>
    <row r="454" spans="2:12" ht="12.75" hidden="1">
      <c r="B454" s="4" t="s">
        <v>277</v>
      </c>
      <c r="D454" s="4" t="s">
        <v>279</v>
      </c>
      <c r="K454" s="20"/>
    </row>
    <row r="455" spans="2:12" ht="12.75" hidden="1">
      <c r="B455" s="4" t="s">
        <v>277</v>
      </c>
      <c r="D455" s="4" t="s">
        <v>280</v>
      </c>
      <c r="K455" s="20"/>
    </row>
    <row r="456" spans="2:12" ht="12.75" hidden="1">
      <c r="B456" s="27" t="s">
        <v>277</v>
      </c>
      <c r="D456" s="27" t="s">
        <v>281</v>
      </c>
      <c r="E456" s="32"/>
      <c r="K456" s="11">
        <v>42724</v>
      </c>
      <c r="L456" s="4" t="s">
        <v>112</v>
      </c>
    </row>
    <row r="457" spans="2:12" ht="12.75" hidden="1">
      <c r="B457" s="4" t="s">
        <v>277</v>
      </c>
      <c r="D457" s="4" t="s">
        <v>282</v>
      </c>
      <c r="K457" s="20"/>
    </row>
    <row r="458" spans="2:12" ht="12.75" hidden="1">
      <c r="B458" s="4" t="s">
        <v>277</v>
      </c>
      <c r="D458" s="4" t="s">
        <v>283</v>
      </c>
      <c r="K458" s="26">
        <v>43524</v>
      </c>
      <c r="L458" s="4" t="s">
        <v>284</v>
      </c>
    </row>
    <row r="459" spans="2:12" ht="12.75" hidden="1">
      <c r="B459" s="4" t="s">
        <v>277</v>
      </c>
      <c r="D459" s="4" t="s">
        <v>285</v>
      </c>
      <c r="K459" s="20"/>
    </row>
    <row r="460" spans="2:12" ht="12.75" hidden="1">
      <c r="B460" s="12" t="s">
        <v>277</v>
      </c>
      <c r="D460" s="12" t="s">
        <v>286</v>
      </c>
      <c r="E460" s="31"/>
      <c r="K460" s="36"/>
    </row>
    <row r="461" spans="2:12" ht="12.75" hidden="1">
      <c r="B461" s="4" t="s">
        <v>287</v>
      </c>
      <c r="D461" s="4" t="s">
        <v>288</v>
      </c>
      <c r="K461" s="20"/>
    </row>
    <row r="462" spans="2:12" ht="12.75" hidden="1">
      <c r="B462" s="4" t="s">
        <v>287</v>
      </c>
      <c r="D462" s="4" t="s">
        <v>289</v>
      </c>
      <c r="K462" s="20"/>
    </row>
    <row r="463" spans="2:12" ht="12.75" hidden="1">
      <c r="B463" s="27" t="s">
        <v>287</v>
      </c>
      <c r="D463" s="27" t="s">
        <v>290</v>
      </c>
      <c r="E463" s="32"/>
      <c r="K463" s="20"/>
      <c r="L463" s="4" t="s">
        <v>291</v>
      </c>
    </row>
    <row r="464" spans="2:12" ht="12.75" hidden="1">
      <c r="B464" s="4" t="s">
        <v>287</v>
      </c>
      <c r="D464" s="4" t="s">
        <v>292</v>
      </c>
      <c r="K464" s="20"/>
    </row>
    <row r="465" spans="2:11" ht="12.75" hidden="1">
      <c r="B465" s="4" t="s">
        <v>287</v>
      </c>
      <c r="D465" s="4" t="s">
        <v>293</v>
      </c>
      <c r="K465" s="20"/>
    </row>
    <row r="466" spans="2:11" ht="12.75" hidden="1">
      <c r="B466" s="12" t="s">
        <v>287</v>
      </c>
      <c r="D466" s="12" t="s">
        <v>294</v>
      </c>
      <c r="E466" s="31"/>
      <c r="K466" s="15">
        <v>43790</v>
      </c>
    </row>
    <row r="467" spans="2:11" ht="12.75" hidden="1">
      <c r="B467" s="4" t="s">
        <v>295</v>
      </c>
      <c r="D467" s="4" t="s">
        <v>296</v>
      </c>
      <c r="K467" s="26">
        <v>43208</v>
      </c>
    </row>
    <row r="468" spans="2:11" ht="12.75" hidden="1">
      <c r="B468" s="4" t="s">
        <v>295</v>
      </c>
      <c r="D468" s="4" t="s">
        <v>297</v>
      </c>
      <c r="K468" s="20"/>
    </row>
    <row r="469" spans="2:11" ht="12.75" hidden="1">
      <c r="B469" s="4" t="s">
        <v>295</v>
      </c>
      <c r="D469" s="4" t="s">
        <v>298</v>
      </c>
      <c r="K469" s="20"/>
    </row>
    <row r="470" spans="2:11" ht="12.75" hidden="1">
      <c r="B470" s="4" t="s">
        <v>295</v>
      </c>
      <c r="D470" s="4" t="s">
        <v>299</v>
      </c>
      <c r="K470" s="20"/>
    </row>
    <row r="471" spans="2:11" ht="12.75" hidden="1">
      <c r="B471" s="4" t="s">
        <v>295</v>
      </c>
      <c r="D471" s="4" t="s">
        <v>300</v>
      </c>
      <c r="K471" s="20"/>
    </row>
    <row r="472" spans="2:11" ht="12.75" hidden="1">
      <c r="B472" s="4" t="s">
        <v>295</v>
      </c>
      <c r="D472" s="4" t="s">
        <v>301</v>
      </c>
      <c r="K472" s="20"/>
    </row>
    <row r="473" spans="2:11" ht="12.75" hidden="1">
      <c r="B473" s="4" t="s">
        <v>295</v>
      </c>
      <c r="D473" s="4" t="s">
        <v>303</v>
      </c>
      <c r="K473" s="20"/>
    </row>
    <row r="474" spans="2:11" ht="12.75" hidden="1">
      <c r="B474" s="4" t="s">
        <v>295</v>
      </c>
      <c r="D474" s="4" t="s">
        <v>304</v>
      </c>
      <c r="K474" s="20"/>
    </row>
    <row r="475" spans="2:11" ht="12.75" hidden="1">
      <c r="B475" s="12" t="s">
        <v>295</v>
      </c>
      <c r="D475" s="12" t="s">
        <v>305</v>
      </c>
      <c r="E475" s="31"/>
      <c r="K475" s="36"/>
    </row>
    <row r="476" spans="2:11" ht="12.75" hidden="1">
      <c r="B476" s="4" t="s">
        <v>306</v>
      </c>
      <c r="D476" s="4" t="s">
        <v>307</v>
      </c>
      <c r="K476" s="20"/>
    </row>
    <row r="477" spans="2:11" ht="12.75" hidden="1">
      <c r="B477" s="4" t="s">
        <v>306</v>
      </c>
      <c r="D477" s="4" t="s">
        <v>308</v>
      </c>
      <c r="K477" s="20"/>
    </row>
    <row r="478" spans="2:11" ht="12.75" hidden="1">
      <c r="B478" s="4" t="s">
        <v>306</v>
      </c>
      <c r="D478" s="4" t="s">
        <v>309</v>
      </c>
      <c r="K478" s="26">
        <v>42419</v>
      </c>
    </row>
    <row r="479" spans="2:11" ht="12.75" hidden="1">
      <c r="B479" s="4" t="s">
        <v>306</v>
      </c>
      <c r="D479" s="4" t="s">
        <v>310</v>
      </c>
      <c r="K479" s="20"/>
    </row>
    <row r="480" spans="2:11" ht="12.75" hidden="1">
      <c r="B480" s="4" t="s">
        <v>306</v>
      </c>
      <c r="D480" s="4" t="s">
        <v>311</v>
      </c>
      <c r="K480" s="20"/>
    </row>
    <row r="481" spans="2:12" ht="12.75" hidden="1">
      <c r="B481" s="4" t="s">
        <v>306</v>
      </c>
      <c r="D481" s="4" t="s">
        <v>312</v>
      </c>
      <c r="K481" s="20"/>
    </row>
    <row r="482" spans="2:12" ht="12.75" hidden="1">
      <c r="B482" s="4" t="s">
        <v>306</v>
      </c>
      <c r="D482" s="4" t="s">
        <v>313</v>
      </c>
      <c r="K482" s="20"/>
    </row>
    <row r="483" spans="2:12" ht="12.75" hidden="1">
      <c r="B483" s="12" t="s">
        <v>306</v>
      </c>
      <c r="D483" s="12" t="s">
        <v>314</v>
      </c>
      <c r="E483" s="31"/>
      <c r="K483" s="36"/>
    </row>
    <row r="484" spans="2:12" ht="12.75" hidden="1">
      <c r="B484" s="4" t="s">
        <v>315</v>
      </c>
      <c r="D484" s="4" t="s">
        <v>316</v>
      </c>
      <c r="K484" s="20"/>
    </row>
    <row r="485" spans="2:12" ht="12.75" hidden="1">
      <c r="B485" s="4" t="s">
        <v>315</v>
      </c>
      <c r="D485" s="4" t="s">
        <v>317</v>
      </c>
      <c r="K485" s="20"/>
    </row>
    <row r="486" spans="2:12" ht="12.75" hidden="1">
      <c r="B486" s="4" t="s">
        <v>315</v>
      </c>
      <c r="D486" s="4" t="s">
        <v>318</v>
      </c>
      <c r="K486" s="20"/>
    </row>
    <row r="487" spans="2:12" ht="12.75" hidden="1">
      <c r="B487" s="4" t="s">
        <v>315</v>
      </c>
      <c r="D487" s="4" t="s">
        <v>319</v>
      </c>
      <c r="K487" s="20"/>
    </row>
    <row r="488" spans="2:12" ht="12.75" hidden="1">
      <c r="B488" s="4" t="s">
        <v>315</v>
      </c>
      <c r="D488" s="4" t="s">
        <v>320</v>
      </c>
      <c r="K488" s="11">
        <v>43447</v>
      </c>
      <c r="L488" s="4" t="s">
        <v>321</v>
      </c>
    </row>
    <row r="489" spans="2:12" ht="12.75" hidden="1">
      <c r="B489" s="4" t="s">
        <v>315</v>
      </c>
      <c r="D489" s="4" t="s">
        <v>322</v>
      </c>
      <c r="K489" s="20"/>
    </row>
    <row r="490" spans="2:12" ht="12.75" hidden="1">
      <c r="B490" s="4" t="s">
        <v>315</v>
      </c>
      <c r="D490" s="4" t="s">
        <v>323</v>
      </c>
      <c r="K490" s="20"/>
    </row>
    <row r="491" spans="2:12" ht="12.75" hidden="1">
      <c r="B491" s="33" t="s">
        <v>315</v>
      </c>
      <c r="D491" s="33" t="s">
        <v>194</v>
      </c>
      <c r="E491" s="34"/>
      <c r="K491" s="58">
        <v>41926</v>
      </c>
      <c r="L491" s="4" t="s">
        <v>196</v>
      </c>
    </row>
    <row r="492" spans="2:12" ht="12.75" hidden="1">
      <c r="B492" s="4" t="s">
        <v>324</v>
      </c>
      <c r="D492" s="4" t="s">
        <v>325</v>
      </c>
      <c r="K492" s="20"/>
    </row>
    <row r="493" spans="2:12" ht="12.75" hidden="1">
      <c r="B493" s="4" t="s">
        <v>324</v>
      </c>
      <c r="D493" s="4" t="s">
        <v>326</v>
      </c>
      <c r="K493" s="20"/>
    </row>
    <row r="494" spans="2:12" ht="12.75" hidden="1">
      <c r="B494" s="4" t="s">
        <v>324</v>
      </c>
      <c r="D494" s="4" t="s">
        <v>327</v>
      </c>
      <c r="K494" s="20"/>
    </row>
    <row r="495" spans="2:12" ht="12.75" hidden="1">
      <c r="B495" s="4" t="s">
        <v>324</v>
      </c>
      <c r="D495" s="4" t="s">
        <v>328</v>
      </c>
      <c r="K495" s="20"/>
    </row>
    <row r="496" spans="2:12" ht="12.75" hidden="1">
      <c r="B496" s="4" t="s">
        <v>324</v>
      </c>
      <c r="D496" s="4" t="s">
        <v>329</v>
      </c>
      <c r="K496" s="20"/>
    </row>
    <row r="497" spans="2:11" ht="12.75" hidden="1">
      <c r="B497" s="4" t="s">
        <v>324</v>
      </c>
      <c r="D497" s="4" t="s">
        <v>330</v>
      </c>
      <c r="K497" s="20"/>
    </row>
    <row r="498" spans="2:11" ht="12.75" hidden="1">
      <c r="B498" s="4" t="s">
        <v>324</v>
      </c>
      <c r="D498" s="4" t="s">
        <v>331</v>
      </c>
      <c r="K498" s="20"/>
    </row>
    <row r="499" spans="2:11" ht="12.75" hidden="1">
      <c r="B499" s="12" t="s">
        <v>324</v>
      </c>
      <c r="D499" s="12" t="s">
        <v>332</v>
      </c>
      <c r="E499" s="31"/>
      <c r="K499" s="35">
        <v>42608</v>
      </c>
    </row>
    <row r="500" spans="2:11" ht="12.75" hidden="1">
      <c r="B500" s="4" t="s">
        <v>333</v>
      </c>
      <c r="D500" s="4" t="s">
        <v>334</v>
      </c>
      <c r="K500" s="20"/>
    </row>
    <row r="501" spans="2:11" ht="12.75" hidden="1">
      <c r="B501" s="4" t="s">
        <v>333</v>
      </c>
      <c r="D501" s="4" t="s">
        <v>335</v>
      </c>
      <c r="K501" s="20"/>
    </row>
    <row r="502" spans="2:11" ht="12.75" hidden="1">
      <c r="B502" s="4" t="s">
        <v>333</v>
      </c>
      <c r="D502" s="4" t="s">
        <v>336</v>
      </c>
      <c r="K502" s="20"/>
    </row>
    <row r="503" spans="2:11" ht="12.75" hidden="1">
      <c r="B503" s="4" t="s">
        <v>333</v>
      </c>
      <c r="D503" s="4" t="s">
        <v>337</v>
      </c>
      <c r="K503" s="20"/>
    </row>
    <row r="504" spans="2:11" ht="12.75" hidden="1">
      <c r="B504" s="12" t="s">
        <v>333</v>
      </c>
      <c r="D504" s="12" t="s">
        <v>338</v>
      </c>
      <c r="E504" s="31"/>
      <c r="K504" s="35">
        <v>42403</v>
      </c>
    </row>
    <row r="505" spans="2:11" ht="12.75" hidden="1">
      <c r="B505" s="4" t="s">
        <v>339</v>
      </c>
      <c r="D505" s="4" t="s">
        <v>340</v>
      </c>
      <c r="K505" s="20"/>
    </row>
    <row r="506" spans="2:11" ht="12.75" hidden="1">
      <c r="B506" s="4" t="s">
        <v>339</v>
      </c>
      <c r="D506" s="4" t="s">
        <v>341</v>
      </c>
      <c r="K506" s="20"/>
    </row>
    <row r="507" spans="2:11" ht="12.75" hidden="1">
      <c r="B507" s="4" t="s">
        <v>339</v>
      </c>
      <c r="D507" s="4" t="s">
        <v>342</v>
      </c>
      <c r="K507" s="20"/>
    </row>
    <row r="508" spans="2:11" ht="12.75" hidden="1">
      <c r="B508" s="4" t="s">
        <v>339</v>
      </c>
      <c r="D508" s="4" t="s">
        <v>343</v>
      </c>
      <c r="K508" s="20"/>
    </row>
    <row r="509" spans="2:11" ht="12.75" hidden="1">
      <c r="B509" s="12" t="s">
        <v>339</v>
      </c>
      <c r="D509" s="12" t="s">
        <v>343</v>
      </c>
      <c r="E509" s="31"/>
      <c r="K509" s="15">
        <v>43756</v>
      </c>
    </row>
    <row r="510" spans="2:11" ht="12.75" hidden="1">
      <c r="B510" s="4" t="s">
        <v>344</v>
      </c>
      <c r="D510" s="4" t="s">
        <v>345</v>
      </c>
      <c r="K510" s="26">
        <v>43237</v>
      </c>
    </row>
    <row r="511" spans="2:11" ht="12.75" hidden="1">
      <c r="B511" s="4" t="s">
        <v>344</v>
      </c>
      <c r="D511" s="4" t="s">
        <v>346</v>
      </c>
      <c r="K511" s="11">
        <v>43054</v>
      </c>
    </row>
    <row r="512" spans="2:11" ht="12.75" hidden="1">
      <c r="B512" s="4" t="s">
        <v>344</v>
      </c>
      <c r="D512" s="4" t="s">
        <v>347</v>
      </c>
      <c r="K512" s="20"/>
    </row>
    <row r="513" spans="2:12" ht="12.75" hidden="1">
      <c r="B513" s="4" t="s">
        <v>344</v>
      </c>
      <c r="D513" s="4" t="s">
        <v>348</v>
      </c>
      <c r="K513" s="20"/>
    </row>
    <row r="514" spans="2:12" ht="12.75" hidden="1">
      <c r="B514" s="4" t="s">
        <v>344</v>
      </c>
      <c r="D514" s="4" t="s">
        <v>349</v>
      </c>
      <c r="K514" s="20"/>
    </row>
    <row r="515" spans="2:12" ht="12.75" hidden="1">
      <c r="B515" s="4" t="s">
        <v>344</v>
      </c>
      <c r="D515" s="4" t="s">
        <v>350</v>
      </c>
      <c r="K515" s="20"/>
    </row>
    <row r="516" spans="2:12" ht="12.75" hidden="1">
      <c r="B516" s="27" t="s">
        <v>344</v>
      </c>
      <c r="D516" s="27" t="s">
        <v>351</v>
      </c>
      <c r="E516" s="32"/>
      <c r="K516" s="20"/>
      <c r="L516" s="4" t="s">
        <v>352</v>
      </c>
    </row>
    <row r="517" spans="2:12" ht="12.75" hidden="1">
      <c r="B517" s="4" t="s">
        <v>344</v>
      </c>
      <c r="D517" s="4" t="s">
        <v>353</v>
      </c>
      <c r="K517" s="20"/>
    </row>
    <row r="518" spans="2:12" ht="12.75" hidden="1">
      <c r="B518" s="4" t="s">
        <v>344</v>
      </c>
      <c r="D518" s="4" t="s">
        <v>354</v>
      </c>
      <c r="K518" s="20"/>
    </row>
    <row r="519" spans="2:12" ht="12.75" hidden="1">
      <c r="B519" s="4" t="s">
        <v>344</v>
      </c>
      <c r="D519" s="4" t="s">
        <v>355</v>
      </c>
      <c r="K519" s="20"/>
    </row>
    <row r="520" spans="2:12" ht="12.75" hidden="1">
      <c r="B520" s="4" t="s">
        <v>344</v>
      </c>
      <c r="D520" s="4" t="s">
        <v>356</v>
      </c>
      <c r="K520" s="20"/>
    </row>
    <row r="521" spans="2:12" ht="12.75" hidden="1">
      <c r="B521" s="4" t="s">
        <v>344</v>
      </c>
      <c r="D521" s="4" t="s">
        <v>357</v>
      </c>
      <c r="K521" s="20"/>
    </row>
    <row r="522" spans="2:12" ht="12.75" hidden="1">
      <c r="B522" s="4" t="s">
        <v>344</v>
      </c>
      <c r="D522" s="4" t="s">
        <v>358</v>
      </c>
      <c r="K522" s="20"/>
    </row>
    <row r="523" spans="2:12" ht="12.75" hidden="1">
      <c r="B523" s="4" t="s">
        <v>344</v>
      </c>
      <c r="D523" s="4" t="s">
        <v>359</v>
      </c>
      <c r="K523" s="20"/>
    </row>
    <row r="524" spans="2:12" ht="12.75" hidden="1">
      <c r="B524" s="12" t="s">
        <v>344</v>
      </c>
      <c r="D524" s="12" t="s">
        <v>360</v>
      </c>
      <c r="E524" s="31"/>
      <c r="K524" s="36"/>
    </row>
    <row r="525" spans="2:12" ht="12.75" hidden="1">
      <c r="B525" s="4" t="s">
        <v>361</v>
      </c>
      <c r="D525" s="4" t="s">
        <v>362</v>
      </c>
      <c r="K525" s="20"/>
    </row>
    <row r="526" spans="2:12" ht="12.75" hidden="1">
      <c r="B526" s="4" t="s">
        <v>361</v>
      </c>
      <c r="D526" s="4" t="s">
        <v>364</v>
      </c>
      <c r="K526" s="20"/>
    </row>
    <row r="527" spans="2:12" ht="12.75" hidden="1">
      <c r="B527" s="4" t="s">
        <v>361</v>
      </c>
      <c r="D527" s="4" t="s">
        <v>365</v>
      </c>
      <c r="K527" s="20"/>
    </row>
    <row r="528" spans="2:12" ht="12.75" hidden="1">
      <c r="B528" s="4" t="s">
        <v>361</v>
      </c>
      <c r="D528" s="4" t="s">
        <v>366</v>
      </c>
      <c r="K528" s="20"/>
    </row>
    <row r="529" spans="2:12" ht="12.75" hidden="1">
      <c r="B529" s="12" t="s">
        <v>361</v>
      </c>
      <c r="D529" s="12" t="s">
        <v>57</v>
      </c>
      <c r="E529" s="31"/>
      <c r="K529" s="35">
        <v>42453</v>
      </c>
    </row>
    <row r="530" spans="2:12" ht="12.75" hidden="1">
      <c r="B530" s="4" t="s">
        <v>367</v>
      </c>
      <c r="D530" s="4" t="s">
        <v>368</v>
      </c>
      <c r="K530" s="20"/>
    </row>
    <row r="531" spans="2:12" ht="12.75" hidden="1">
      <c r="B531" s="4" t="s">
        <v>367</v>
      </c>
      <c r="D531" s="4" t="s">
        <v>350</v>
      </c>
      <c r="K531" s="20"/>
    </row>
    <row r="532" spans="2:12" ht="12.75" hidden="1">
      <c r="B532" s="27" t="s">
        <v>367</v>
      </c>
      <c r="D532" s="27" t="s">
        <v>369</v>
      </c>
      <c r="E532" s="32"/>
      <c r="K532" s="52"/>
      <c r="L532" s="4" t="s">
        <v>370</v>
      </c>
    </row>
    <row r="533" spans="2:12" ht="12.75" hidden="1">
      <c r="B533" s="4" t="s">
        <v>367</v>
      </c>
      <c r="D533" s="4" t="s">
        <v>371</v>
      </c>
      <c r="K533" s="11">
        <v>43454</v>
      </c>
    </row>
    <row r="534" spans="2:12" ht="12.75" hidden="1">
      <c r="B534" s="33" t="s">
        <v>367</v>
      </c>
      <c r="D534" s="33" t="s">
        <v>372</v>
      </c>
      <c r="E534" s="34"/>
      <c r="K534" s="58">
        <v>43403</v>
      </c>
      <c r="L534" s="4" t="s">
        <v>373</v>
      </c>
    </row>
    <row r="535" spans="2:12" ht="12.75" hidden="1">
      <c r="B535" s="4" t="s">
        <v>374</v>
      </c>
      <c r="D535" s="4" t="s">
        <v>375</v>
      </c>
      <c r="K535" s="20"/>
    </row>
    <row r="536" spans="2:12" ht="12.75" hidden="1">
      <c r="B536" s="4" t="s">
        <v>374</v>
      </c>
      <c r="D536" s="4" t="s">
        <v>376</v>
      </c>
      <c r="K536" s="20"/>
    </row>
    <row r="537" spans="2:12" ht="12.75" hidden="1">
      <c r="B537" s="4" t="s">
        <v>374</v>
      </c>
      <c r="D537" s="4" t="s">
        <v>377</v>
      </c>
      <c r="K537" s="20"/>
    </row>
    <row r="538" spans="2:12" ht="12.75" hidden="1">
      <c r="B538" s="4" t="s">
        <v>374</v>
      </c>
      <c r="D538" s="4" t="s">
        <v>378</v>
      </c>
      <c r="K538" s="20"/>
    </row>
    <row r="539" spans="2:12" ht="12.75" hidden="1">
      <c r="B539" s="4" t="s">
        <v>374</v>
      </c>
      <c r="D539" s="4" t="s">
        <v>379</v>
      </c>
      <c r="K539" s="20"/>
    </row>
    <row r="540" spans="2:12" ht="12.75" hidden="1">
      <c r="B540" s="4" t="s">
        <v>374</v>
      </c>
      <c r="D540" s="4" t="s">
        <v>376</v>
      </c>
      <c r="K540" s="20"/>
    </row>
    <row r="541" spans="2:12" ht="12.75" hidden="1">
      <c r="B541" s="4" t="s">
        <v>374</v>
      </c>
      <c r="D541" s="4" t="s">
        <v>380</v>
      </c>
      <c r="K541" s="20"/>
    </row>
    <row r="542" spans="2:12" ht="12.75" hidden="1">
      <c r="B542" s="4" t="s">
        <v>374</v>
      </c>
      <c r="D542" s="4" t="s">
        <v>381</v>
      </c>
      <c r="K542" s="20"/>
    </row>
    <row r="543" spans="2:12" ht="12.75" hidden="1">
      <c r="B543" s="4" t="s">
        <v>374</v>
      </c>
      <c r="D543" s="4" t="s">
        <v>147</v>
      </c>
      <c r="K543" s="26">
        <v>42403</v>
      </c>
    </row>
    <row r="544" spans="2:12" ht="12.75" hidden="1">
      <c r="B544" s="4" t="s">
        <v>374</v>
      </c>
      <c r="D544" s="12" t="s">
        <v>382</v>
      </c>
      <c r="E544" s="31"/>
      <c r="K544" s="35"/>
    </row>
    <row r="545" spans="2:11" ht="12.75" hidden="1">
      <c r="B545" s="4" t="s">
        <v>383</v>
      </c>
      <c r="D545" s="4" t="s">
        <v>384</v>
      </c>
      <c r="K545" s="20"/>
    </row>
    <row r="546" spans="2:11" ht="12.75" hidden="1">
      <c r="B546" s="4" t="s">
        <v>383</v>
      </c>
      <c r="D546" s="4" t="s">
        <v>385</v>
      </c>
      <c r="K546" s="20"/>
    </row>
    <row r="547" spans="2:11" ht="12.75" hidden="1">
      <c r="B547" s="4" t="s">
        <v>383</v>
      </c>
      <c r="D547" s="4" t="s">
        <v>386</v>
      </c>
      <c r="K547" s="20"/>
    </row>
    <row r="548" spans="2:11" ht="12.75" hidden="1">
      <c r="B548" s="4" t="s">
        <v>383</v>
      </c>
      <c r="D548" s="4" t="s">
        <v>387</v>
      </c>
      <c r="K548" s="20"/>
    </row>
    <row r="549" spans="2:11" ht="12.75" hidden="1">
      <c r="B549" s="12" t="s">
        <v>383</v>
      </c>
      <c r="D549" s="12" t="s">
        <v>388</v>
      </c>
      <c r="E549" s="31"/>
      <c r="K549" s="35">
        <v>43509</v>
      </c>
    </row>
    <row r="550" spans="2:11" ht="12.75" hidden="1">
      <c r="B550" s="4" t="s">
        <v>389</v>
      </c>
      <c r="D550" s="4" t="s">
        <v>390</v>
      </c>
      <c r="K550" s="20"/>
    </row>
    <row r="551" spans="2:11" ht="12.75" hidden="1">
      <c r="B551" s="4" t="s">
        <v>389</v>
      </c>
      <c r="D551" s="4" t="s">
        <v>391</v>
      </c>
      <c r="K551" s="20"/>
    </row>
    <row r="552" spans="2:11" ht="12.75" hidden="1">
      <c r="B552" s="4" t="s">
        <v>389</v>
      </c>
      <c r="D552" s="4" t="s">
        <v>392</v>
      </c>
      <c r="K552" s="20"/>
    </row>
    <row r="553" spans="2:11" ht="12.75" hidden="1">
      <c r="B553" s="4" t="s">
        <v>389</v>
      </c>
      <c r="D553" s="4" t="s">
        <v>393</v>
      </c>
      <c r="K553" s="20"/>
    </row>
    <row r="554" spans="2:11" ht="12.75" hidden="1">
      <c r="B554" s="4" t="s">
        <v>389</v>
      </c>
      <c r="D554" s="4" t="s">
        <v>394</v>
      </c>
      <c r="K554" s="20"/>
    </row>
    <row r="555" spans="2:11" ht="12.75" hidden="1">
      <c r="B555" s="12" t="s">
        <v>389</v>
      </c>
      <c r="D555" s="12" t="s">
        <v>114</v>
      </c>
      <c r="E555" s="31"/>
      <c r="K555" s="35">
        <v>42403</v>
      </c>
    </row>
    <row r="556" spans="2:11" ht="12.75" hidden="1">
      <c r="B556" s="4" t="s">
        <v>395</v>
      </c>
      <c r="D556" s="4" t="s">
        <v>396</v>
      </c>
      <c r="K556" s="26">
        <v>43437</v>
      </c>
    </row>
    <row r="557" spans="2:11" ht="12.75" hidden="1">
      <c r="B557" s="4" t="s">
        <v>395</v>
      </c>
      <c r="D557" s="4" t="s">
        <v>397</v>
      </c>
      <c r="K557" s="20"/>
    </row>
    <row r="558" spans="2:11" ht="12.75" hidden="1">
      <c r="B558" s="12" t="s">
        <v>395</v>
      </c>
      <c r="D558" s="12" t="s">
        <v>398</v>
      </c>
      <c r="E558" s="31"/>
      <c r="K558" s="36"/>
    </row>
    <row r="559" spans="2:11" ht="12.75" hidden="1">
      <c r="B559" s="4" t="s">
        <v>399</v>
      </c>
      <c r="D559" s="4" t="s">
        <v>400</v>
      </c>
      <c r="K559" s="20"/>
    </row>
    <row r="560" spans="2:11" ht="12.75" hidden="1">
      <c r="B560" s="4" t="s">
        <v>399</v>
      </c>
      <c r="D560" s="4" t="s">
        <v>309</v>
      </c>
      <c r="K560" s="26">
        <v>42419</v>
      </c>
    </row>
    <row r="561" spans="2:11" ht="12.75" hidden="1">
      <c r="B561" s="4" t="s">
        <v>399</v>
      </c>
      <c r="D561" s="4" t="s">
        <v>401</v>
      </c>
      <c r="K561" s="20"/>
    </row>
    <row r="562" spans="2:11" ht="12.75" hidden="1">
      <c r="B562" s="4" t="s">
        <v>399</v>
      </c>
      <c r="D562" s="4" t="s">
        <v>402</v>
      </c>
      <c r="K562" s="20"/>
    </row>
    <row r="563" spans="2:11" ht="12.75" hidden="1">
      <c r="B563" s="4" t="s">
        <v>399</v>
      </c>
      <c r="D563" s="4" t="s">
        <v>403</v>
      </c>
      <c r="K563" s="20"/>
    </row>
    <row r="564" spans="2:11" ht="12.75" hidden="1">
      <c r="B564" s="4" t="s">
        <v>399</v>
      </c>
      <c r="D564" s="4" t="s">
        <v>404</v>
      </c>
      <c r="K564" s="20"/>
    </row>
    <row r="565" spans="2:11" ht="12.75" hidden="1">
      <c r="B565" s="4" t="s">
        <v>399</v>
      </c>
      <c r="D565" s="4" t="s">
        <v>405</v>
      </c>
      <c r="K565" s="20"/>
    </row>
    <row r="566" spans="2:11" ht="12.75" hidden="1">
      <c r="B566" s="4" t="s">
        <v>399</v>
      </c>
      <c r="D566" s="4" t="s">
        <v>406</v>
      </c>
      <c r="K566" s="20"/>
    </row>
    <row r="567" spans="2:11" ht="12.75" hidden="1">
      <c r="B567" s="4" t="s">
        <v>399</v>
      </c>
      <c r="D567" s="4" t="s">
        <v>407</v>
      </c>
      <c r="K567" s="20"/>
    </row>
    <row r="568" spans="2:11" ht="12.75" hidden="1">
      <c r="B568" s="4" t="s">
        <v>399</v>
      </c>
      <c r="D568" s="4" t="s">
        <v>408</v>
      </c>
      <c r="K568" s="20"/>
    </row>
    <row r="569" spans="2:11" ht="12.75" hidden="1">
      <c r="B569" s="4" t="s">
        <v>399</v>
      </c>
      <c r="D569" s="4" t="s">
        <v>409</v>
      </c>
      <c r="K569" s="20"/>
    </row>
    <row r="570" spans="2:11" ht="12.75" hidden="1">
      <c r="B570" s="4" t="s">
        <v>399</v>
      </c>
      <c r="D570" s="4" t="s">
        <v>410</v>
      </c>
      <c r="K570" s="20"/>
    </row>
    <row r="571" spans="2:11" ht="12.75" hidden="1">
      <c r="B571" s="12" t="s">
        <v>399</v>
      </c>
      <c r="D571" s="12" t="s">
        <v>411</v>
      </c>
      <c r="E571" s="31"/>
      <c r="K571" s="36"/>
    </row>
    <row r="572" spans="2:11" ht="12.75" hidden="1">
      <c r="B572" s="4" t="s">
        <v>412</v>
      </c>
      <c r="D572" s="4" t="s">
        <v>413</v>
      </c>
      <c r="K572" s="20"/>
    </row>
    <row r="573" spans="2:11" ht="12.75" hidden="1">
      <c r="B573" s="4" t="s">
        <v>412</v>
      </c>
      <c r="D573" s="4" t="s">
        <v>414</v>
      </c>
      <c r="K573" s="20"/>
    </row>
    <row r="574" spans="2:11" ht="12.75" hidden="1">
      <c r="B574" s="4" t="s">
        <v>412</v>
      </c>
      <c r="D574" s="4" t="s">
        <v>415</v>
      </c>
      <c r="K574" s="20"/>
    </row>
    <row r="575" spans="2:11" ht="12.75" hidden="1">
      <c r="B575" s="12" t="s">
        <v>412</v>
      </c>
      <c r="D575" s="12" t="s">
        <v>221</v>
      </c>
      <c r="E575" s="31"/>
      <c r="K575" s="35">
        <v>43119</v>
      </c>
    </row>
    <row r="576" spans="2:11" ht="12.75" hidden="1">
      <c r="B576" s="4" t="s">
        <v>416</v>
      </c>
      <c r="D576" s="4" t="s">
        <v>417</v>
      </c>
      <c r="K576" s="20"/>
    </row>
    <row r="577" spans="2:11" ht="12.75" hidden="1">
      <c r="B577" s="4" t="s">
        <v>416</v>
      </c>
      <c r="D577" s="4" t="s">
        <v>418</v>
      </c>
      <c r="K577" s="20"/>
    </row>
    <row r="578" spans="2:11" ht="12.75" hidden="1">
      <c r="B578" s="4" t="s">
        <v>416</v>
      </c>
      <c r="D578" s="4" t="s">
        <v>230</v>
      </c>
      <c r="K578" s="11">
        <v>43403</v>
      </c>
    </row>
    <row r="579" spans="2:11" ht="12.75" hidden="1">
      <c r="B579" s="12" t="s">
        <v>416</v>
      </c>
      <c r="D579" s="12" t="s">
        <v>233</v>
      </c>
      <c r="E579" s="31"/>
      <c r="K579" s="36"/>
    </row>
    <row r="580" spans="2:11" ht="12.75" hidden="1">
      <c r="B580" s="4" t="s">
        <v>419</v>
      </c>
      <c r="D580" s="4" t="s">
        <v>420</v>
      </c>
      <c r="K580" s="11">
        <v>42002</v>
      </c>
    </row>
    <row r="581" spans="2:11" ht="12.75" hidden="1">
      <c r="B581" s="4" t="s">
        <v>419</v>
      </c>
      <c r="D581" s="4" t="s">
        <v>420</v>
      </c>
      <c r="K581" s="20"/>
    </row>
    <row r="582" spans="2:11" ht="12.75" hidden="1">
      <c r="B582" s="4" t="s">
        <v>419</v>
      </c>
      <c r="D582" s="4" t="s">
        <v>421</v>
      </c>
      <c r="K582" s="20"/>
    </row>
    <row r="583" spans="2:11" ht="12.75" hidden="1">
      <c r="B583" s="4" t="s">
        <v>419</v>
      </c>
      <c r="D583" s="4" t="s">
        <v>422</v>
      </c>
      <c r="K583" s="20"/>
    </row>
    <row r="584" spans="2:11" ht="12.75" hidden="1">
      <c r="B584" s="4" t="s">
        <v>419</v>
      </c>
      <c r="D584" s="4" t="s">
        <v>423</v>
      </c>
      <c r="K584" s="20"/>
    </row>
    <row r="585" spans="2:11" ht="12.75" hidden="1">
      <c r="B585" s="4" t="s">
        <v>419</v>
      </c>
      <c r="D585" s="4" t="s">
        <v>424</v>
      </c>
      <c r="K585" s="20"/>
    </row>
    <row r="586" spans="2:11" ht="12.75" hidden="1">
      <c r="B586" s="4" t="s">
        <v>419</v>
      </c>
      <c r="D586" s="4" t="s">
        <v>425</v>
      </c>
      <c r="K586" s="20"/>
    </row>
    <row r="587" spans="2:11" ht="12.75" hidden="1">
      <c r="B587" s="4" t="s">
        <v>419</v>
      </c>
      <c r="D587" s="4" t="s">
        <v>426</v>
      </c>
      <c r="K587" s="20"/>
    </row>
    <row r="588" spans="2:11" ht="12.75" hidden="1">
      <c r="B588" s="4" t="s">
        <v>419</v>
      </c>
      <c r="D588" s="4" t="s">
        <v>427</v>
      </c>
      <c r="K588" s="20"/>
    </row>
    <row r="589" spans="2:11" ht="12.75" hidden="1">
      <c r="B589" s="4" t="s">
        <v>419</v>
      </c>
      <c r="D589" s="4" t="s">
        <v>428</v>
      </c>
      <c r="K589" s="20"/>
    </row>
    <row r="590" spans="2:11" ht="12.75" hidden="1">
      <c r="B590" s="4" t="s">
        <v>419</v>
      </c>
      <c r="D590" s="4" t="s">
        <v>429</v>
      </c>
      <c r="K590" s="20"/>
    </row>
    <row r="591" spans="2:11" ht="12.75" hidden="1">
      <c r="B591" s="12" t="s">
        <v>419</v>
      </c>
      <c r="D591" s="12" t="s">
        <v>430</v>
      </c>
      <c r="E591" s="31"/>
      <c r="K591" s="36"/>
    </row>
    <row r="592" spans="2:11" ht="12.75" hidden="1">
      <c r="B592" s="4" t="s">
        <v>431</v>
      </c>
      <c r="D592" s="4" t="s">
        <v>432</v>
      </c>
      <c r="K592" s="11">
        <v>42730</v>
      </c>
    </row>
    <row r="593" spans="2:11" ht="12.75" hidden="1">
      <c r="B593" s="4" t="s">
        <v>431</v>
      </c>
      <c r="D593" s="4" t="s">
        <v>433</v>
      </c>
      <c r="K593" s="20"/>
    </row>
    <row r="594" spans="2:11" ht="12.75" hidden="1">
      <c r="B594" s="4" t="s">
        <v>431</v>
      </c>
      <c r="D594" s="4" t="s">
        <v>434</v>
      </c>
      <c r="K594" s="20"/>
    </row>
    <row r="595" spans="2:11" ht="12.75" hidden="1">
      <c r="B595" s="4" t="s">
        <v>431</v>
      </c>
      <c r="D595" s="4" t="s">
        <v>435</v>
      </c>
      <c r="K595" s="20"/>
    </row>
    <row r="596" spans="2:11" ht="12.75" hidden="1">
      <c r="B596" s="4" t="s">
        <v>431</v>
      </c>
      <c r="D596" s="4" t="s">
        <v>436</v>
      </c>
      <c r="K596" s="20"/>
    </row>
    <row r="597" spans="2:11" ht="12.75" hidden="1">
      <c r="B597" s="4" t="s">
        <v>431</v>
      </c>
      <c r="D597" s="4" t="s">
        <v>437</v>
      </c>
      <c r="K597" s="20"/>
    </row>
    <row r="598" spans="2:11" ht="12.75" hidden="1">
      <c r="B598" s="12" t="s">
        <v>431</v>
      </c>
      <c r="D598" s="12" t="s">
        <v>438</v>
      </c>
      <c r="E598" s="31"/>
      <c r="K598" s="36"/>
    </row>
    <row r="599" spans="2:11" ht="12.75" hidden="1">
      <c r="B599" s="4" t="s">
        <v>439</v>
      </c>
      <c r="D599" s="4" t="s">
        <v>440</v>
      </c>
      <c r="K599" s="26">
        <v>42823</v>
      </c>
    </row>
    <row r="600" spans="2:11" ht="12.75" hidden="1">
      <c r="B600" s="4" t="s">
        <v>439</v>
      </c>
      <c r="D600" s="4" t="s">
        <v>441</v>
      </c>
      <c r="K600" s="20"/>
    </row>
    <row r="601" spans="2:11" ht="12.75" hidden="1">
      <c r="B601" s="4" t="s">
        <v>439</v>
      </c>
      <c r="D601" s="4" t="s">
        <v>442</v>
      </c>
      <c r="K601" s="20"/>
    </row>
    <row r="602" spans="2:11" ht="12.75" hidden="1">
      <c r="B602" s="4" t="s">
        <v>439</v>
      </c>
      <c r="D602" s="4" t="s">
        <v>443</v>
      </c>
      <c r="K602" s="20"/>
    </row>
    <row r="603" spans="2:11" ht="12.75" hidden="1">
      <c r="B603" s="12" t="s">
        <v>439</v>
      </c>
      <c r="D603" s="12" t="s">
        <v>444</v>
      </c>
      <c r="E603" s="31"/>
      <c r="K603" s="36"/>
    </row>
    <row r="604" spans="2:11" ht="12.75" hidden="1">
      <c r="B604" s="4" t="s">
        <v>445</v>
      </c>
      <c r="D604" s="4" t="s">
        <v>446</v>
      </c>
      <c r="K604" s="20"/>
    </row>
    <row r="605" spans="2:11" ht="12.75" hidden="1">
      <c r="B605" s="4" t="s">
        <v>445</v>
      </c>
      <c r="D605" s="4" t="s">
        <v>447</v>
      </c>
      <c r="K605" s="20"/>
    </row>
    <row r="606" spans="2:11" ht="12.75" hidden="1">
      <c r="B606" s="4" t="s">
        <v>445</v>
      </c>
      <c r="D606" s="4" t="s">
        <v>448</v>
      </c>
      <c r="K606" s="20"/>
    </row>
    <row r="607" spans="2:11" ht="12.75" hidden="1">
      <c r="B607" s="4" t="s">
        <v>445</v>
      </c>
      <c r="D607" s="4" t="s">
        <v>449</v>
      </c>
      <c r="K607" s="20"/>
    </row>
    <row r="608" spans="2:11" ht="12.75" hidden="1">
      <c r="B608" s="4" t="s">
        <v>445</v>
      </c>
      <c r="D608" s="4" t="s">
        <v>450</v>
      </c>
      <c r="K608" s="20"/>
    </row>
    <row r="609" spans="2:11" ht="12.75" hidden="1">
      <c r="B609" s="4" t="s">
        <v>445</v>
      </c>
      <c r="D609" s="4" t="s">
        <v>451</v>
      </c>
      <c r="K609" s="26">
        <v>42935</v>
      </c>
    </row>
    <row r="610" spans="2:11" ht="12.75" hidden="1">
      <c r="B610" s="4" t="s">
        <v>445</v>
      </c>
      <c r="D610" s="4" t="s">
        <v>452</v>
      </c>
      <c r="K610" s="20"/>
    </row>
    <row r="611" spans="2:11" ht="12.75" hidden="1">
      <c r="B611" s="4" t="s">
        <v>445</v>
      </c>
      <c r="D611" s="4" t="s">
        <v>453</v>
      </c>
      <c r="K611" s="20"/>
    </row>
    <row r="612" spans="2:11" ht="12.75" hidden="1">
      <c r="B612" s="12" t="s">
        <v>445</v>
      </c>
      <c r="D612" s="12" t="s">
        <v>454</v>
      </c>
      <c r="E612" s="31"/>
      <c r="K612" s="36"/>
    </row>
    <row r="613" spans="2:11" ht="12.75" hidden="1">
      <c r="B613" s="4" t="s">
        <v>455</v>
      </c>
      <c r="D613" s="4" t="s">
        <v>456</v>
      </c>
      <c r="K613" s="26">
        <v>42823</v>
      </c>
    </row>
    <row r="614" spans="2:11" ht="12.75" hidden="1">
      <c r="B614" s="4" t="s">
        <v>455</v>
      </c>
      <c r="D614" s="4" t="s">
        <v>457</v>
      </c>
      <c r="K614" s="26">
        <v>42850</v>
      </c>
    </row>
    <row r="615" spans="2:11" ht="12.75" hidden="1">
      <c r="B615" s="4" t="s">
        <v>455</v>
      </c>
      <c r="D615" s="4" t="s">
        <v>458</v>
      </c>
      <c r="K615" s="20"/>
    </row>
    <row r="616" spans="2:11" ht="12.75" hidden="1">
      <c r="B616" s="4" t="s">
        <v>455</v>
      </c>
      <c r="D616" s="4" t="s">
        <v>459</v>
      </c>
      <c r="K616" s="20"/>
    </row>
    <row r="617" spans="2:11" ht="12.75" hidden="1">
      <c r="B617" s="4" t="s">
        <v>455</v>
      </c>
      <c r="D617" s="4" t="s">
        <v>460</v>
      </c>
      <c r="K617" s="20"/>
    </row>
    <row r="618" spans="2:11" ht="12.75" hidden="1">
      <c r="B618" s="4" t="s">
        <v>455</v>
      </c>
      <c r="D618" s="4" t="s">
        <v>461</v>
      </c>
      <c r="K618" s="20"/>
    </row>
    <row r="619" spans="2:11" ht="12.75" hidden="1">
      <c r="B619" s="12" t="s">
        <v>455</v>
      </c>
      <c r="D619" s="12" t="s">
        <v>462</v>
      </c>
      <c r="E619" s="31"/>
      <c r="K619" s="36"/>
    </row>
    <row r="620" spans="2:11" ht="12.75" hidden="1">
      <c r="B620" s="4" t="s">
        <v>463</v>
      </c>
      <c r="D620" s="4" t="s">
        <v>464</v>
      </c>
      <c r="K620" s="20"/>
    </row>
    <row r="621" spans="2:11" ht="12.75" hidden="1">
      <c r="B621" s="4" t="s">
        <v>463</v>
      </c>
      <c r="D621" s="4" t="s">
        <v>465</v>
      </c>
      <c r="K621" s="20"/>
    </row>
    <row r="622" spans="2:11" ht="12.75" hidden="1">
      <c r="B622" s="4" t="s">
        <v>463</v>
      </c>
      <c r="D622" s="4" t="s">
        <v>466</v>
      </c>
      <c r="K622" s="20"/>
    </row>
    <row r="623" spans="2:11" ht="12.75" hidden="1">
      <c r="B623" s="4" t="s">
        <v>463</v>
      </c>
      <c r="D623" s="4" t="s">
        <v>276</v>
      </c>
      <c r="K623" s="26">
        <v>43077</v>
      </c>
    </row>
    <row r="624" spans="2:11" ht="12.75" hidden="1">
      <c r="B624" s="4" t="s">
        <v>463</v>
      </c>
      <c r="D624" s="4" t="s">
        <v>467</v>
      </c>
      <c r="K624" s="20"/>
    </row>
    <row r="625" spans="2:12" ht="12.75" hidden="1">
      <c r="B625" s="4" t="s">
        <v>463</v>
      </c>
      <c r="D625" s="4" t="s">
        <v>468</v>
      </c>
      <c r="K625" s="20"/>
    </row>
    <row r="626" spans="2:12" ht="12.75" hidden="1">
      <c r="B626" s="4" t="s">
        <v>463</v>
      </c>
      <c r="D626" s="4" t="s">
        <v>469</v>
      </c>
      <c r="K626" s="20"/>
    </row>
    <row r="627" spans="2:12" ht="12.75" hidden="1">
      <c r="B627" s="4" t="s">
        <v>463</v>
      </c>
      <c r="D627" s="4" t="s">
        <v>470</v>
      </c>
      <c r="K627" s="20"/>
    </row>
    <row r="628" spans="2:12" ht="12.75" hidden="1">
      <c r="B628" s="4" t="s">
        <v>463</v>
      </c>
      <c r="D628" s="4" t="s">
        <v>471</v>
      </c>
      <c r="K628" s="20"/>
    </row>
    <row r="629" spans="2:12" ht="12.75" hidden="1">
      <c r="B629" s="12" t="s">
        <v>463</v>
      </c>
      <c r="D629" s="12" t="s">
        <v>472</v>
      </c>
      <c r="E629" s="31"/>
      <c r="K629" s="36"/>
    </row>
    <row r="630" spans="2:12" ht="12.75" hidden="1">
      <c r="B630" s="4" t="s">
        <v>473</v>
      </c>
      <c r="D630" s="4" t="s">
        <v>474</v>
      </c>
      <c r="K630" s="26"/>
    </row>
    <row r="631" spans="2:12" ht="12.75" hidden="1">
      <c r="B631" s="4" t="s">
        <v>473</v>
      </c>
      <c r="D631" s="4" t="s">
        <v>475</v>
      </c>
      <c r="K631" s="26">
        <v>43073</v>
      </c>
    </row>
    <row r="632" spans="2:12" ht="12.75" hidden="1">
      <c r="B632" s="27" t="s">
        <v>473</v>
      </c>
      <c r="D632" s="27" t="s">
        <v>476</v>
      </c>
      <c r="E632" s="32"/>
      <c r="K632" s="37"/>
      <c r="L632" s="4" t="s">
        <v>477</v>
      </c>
    </row>
    <row r="633" spans="2:12" ht="12.75" hidden="1">
      <c r="B633" s="4" t="s">
        <v>473</v>
      </c>
      <c r="D633" s="4" t="s">
        <v>478</v>
      </c>
      <c r="K633" s="20"/>
    </row>
    <row r="634" spans="2:12" ht="12.75" hidden="1">
      <c r="B634" s="4" t="s">
        <v>473</v>
      </c>
      <c r="D634" s="4" t="s">
        <v>457</v>
      </c>
      <c r="K634" s="26">
        <v>42850</v>
      </c>
    </row>
    <row r="635" spans="2:12" ht="12.75" hidden="1">
      <c r="B635" s="4" t="s">
        <v>473</v>
      </c>
      <c r="D635" s="4" t="s">
        <v>479</v>
      </c>
      <c r="K635" s="20"/>
    </row>
    <row r="636" spans="2:12" ht="12.75" hidden="1">
      <c r="B636" s="4" t="s">
        <v>473</v>
      </c>
      <c r="D636" s="4" t="s">
        <v>480</v>
      </c>
      <c r="K636" s="20"/>
    </row>
    <row r="637" spans="2:12" ht="12.75" hidden="1">
      <c r="B637" s="4" t="s">
        <v>473</v>
      </c>
      <c r="D637" s="4" t="s">
        <v>481</v>
      </c>
      <c r="K637" s="20"/>
    </row>
    <row r="638" spans="2:12" ht="12.75" hidden="1">
      <c r="B638" s="4" t="s">
        <v>473</v>
      </c>
      <c r="D638" s="4" t="s">
        <v>482</v>
      </c>
      <c r="K638" s="20"/>
    </row>
    <row r="639" spans="2:12" ht="12.75" hidden="1">
      <c r="B639" s="4" t="s">
        <v>473</v>
      </c>
      <c r="D639" s="4" t="s">
        <v>483</v>
      </c>
      <c r="K639" s="20"/>
    </row>
    <row r="640" spans="2:12" ht="12.75" hidden="1">
      <c r="B640" s="4" t="s">
        <v>473</v>
      </c>
      <c r="D640" s="4" t="s">
        <v>484</v>
      </c>
      <c r="K640" s="20"/>
    </row>
    <row r="641" spans="2:11" ht="12.75" hidden="1">
      <c r="B641" s="4" t="s">
        <v>473</v>
      </c>
      <c r="D641" s="4" t="s">
        <v>485</v>
      </c>
      <c r="K641" s="20"/>
    </row>
    <row r="642" spans="2:11" ht="12.75" hidden="1">
      <c r="B642" s="4" t="s">
        <v>473</v>
      </c>
      <c r="D642" s="4" t="s">
        <v>486</v>
      </c>
      <c r="K642" s="20"/>
    </row>
    <row r="643" spans="2:11" ht="12.75" hidden="1">
      <c r="B643" s="4" t="s">
        <v>473</v>
      </c>
      <c r="D643" s="4" t="s">
        <v>487</v>
      </c>
      <c r="K643" s="20"/>
    </row>
    <row r="644" spans="2:11" ht="12.75" hidden="1">
      <c r="B644" s="4" t="s">
        <v>473</v>
      </c>
      <c r="D644" s="4" t="s">
        <v>488</v>
      </c>
      <c r="K644" s="20"/>
    </row>
    <row r="645" spans="2:11" ht="12.75" hidden="1">
      <c r="B645" s="4" t="s">
        <v>473</v>
      </c>
      <c r="D645" s="4" t="s">
        <v>489</v>
      </c>
      <c r="K645" s="20"/>
    </row>
    <row r="646" spans="2:11" ht="12.75" hidden="1">
      <c r="B646" s="4" t="s">
        <v>473</v>
      </c>
      <c r="D646" s="4" t="s">
        <v>490</v>
      </c>
      <c r="K646" s="20"/>
    </row>
    <row r="647" spans="2:11" ht="12.75" hidden="1">
      <c r="B647" s="4" t="s">
        <v>473</v>
      </c>
      <c r="D647" s="4" t="s">
        <v>491</v>
      </c>
      <c r="K647" s="20"/>
    </row>
    <row r="648" spans="2:11" ht="12.75" hidden="1">
      <c r="B648" s="4" t="s">
        <v>473</v>
      </c>
      <c r="D648" s="4" t="s">
        <v>492</v>
      </c>
      <c r="K648" s="20"/>
    </row>
    <row r="649" spans="2:11" ht="12.75" hidden="1">
      <c r="B649" s="4" t="s">
        <v>473</v>
      </c>
      <c r="D649" s="4" t="s">
        <v>493</v>
      </c>
      <c r="K649" s="20"/>
    </row>
    <row r="650" spans="2:11" ht="12.75" hidden="1">
      <c r="B650" s="4" t="s">
        <v>473</v>
      </c>
      <c r="D650" s="4" t="s">
        <v>494</v>
      </c>
      <c r="K650" s="20"/>
    </row>
    <row r="651" spans="2:11" ht="12.75" hidden="1">
      <c r="B651" s="4" t="s">
        <v>473</v>
      </c>
      <c r="D651" s="4" t="s">
        <v>495</v>
      </c>
      <c r="K651" s="20"/>
    </row>
    <row r="652" spans="2:11" ht="12.75" hidden="1">
      <c r="B652" s="4" t="s">
        <v>473</v>
      </c>
      <c r="D652" s="4" t="s">
        <v>496</v>
      </c>
      <c r="K652" s="20"/>
    </row>
    <row r="653" spans="2:11" ht="12.75" hidden="1">
      <c r="B653" s="4" t="s">
        <v>473</v>
      </c>
      <c r="D653" s="4" t="s">
        <v>497</v>
      </c>
      <c r="K653" s="20"/>
    </row>
    <row r="654" spans="2:11" ht="12.75" hidden="1">
      <c r="B654" s="12" t="s">
        <v>473</v>
      </c>
      <c r="D654" s="12" t="s">
        <v>498</v>
      </c>
      <c r="E654" s="31"/>
      <c r="K654" s="36"/>
    </row>
    <row r="655" spans="2:11" ht="12.75" hidden="1">
      <c r="B655" s="4" t="s">
        <v>499</v>
      </c>
      <c r="D655" s="4" t="s">
        <v>500</v>
      </c>
      <c r="K655" s="20"/>
    </row>
    <row r="656" spans="2:11" ht="12.75" hidden="1">
      <c r="B656" s="4" t="s">
        <v>499</v>
      </c>
      <c r="D656" s="4" t="s">
        <v>501</v>
      </c>
      <c r="K656" s="20"/>
    </row>
    <row r="657" spans="2:11" ht="12.75" hidden="1">
      <c r="B657" s="4" t="s">
        <v>499</v>
      </c>
      <c r="D657" s="4" t="s">
        <v>502</v>
      </c>
      <c r="K657" s="20"/>
    </row>
    <row r="658" spans="2:11" ht="12.75" hidden="1">
      <c r="B658" s="4" t="s">
        <v>499</v>
      </c>
      <c r="D658" s="4" t="s">
        <v>503</v>
      </c>
      <c r="K658" s="20"/>
    </row>
    <row r="659" spans="2:11" ht="12.75" hidden="1">
      <c r="B659" s="12" t="s">
        <v>499</v>
      </c>
      <c r="D659" s="12" t="s">
        <v>504</v>
      </c>
      <c r="E659" s="31"/>
      <c r="K659" s="15">
        <v>43447</v>
      </c>
    </row>
    <row r="660" spans="2:11" ht="12.75" hidden="1">
      <c r="B660" s="4" t="s">
        <v>505</v>
      </c>
      <c r="D660" s="4" t="s">
        <v>506</v>
      </c>
      <c r="K660" s="26">
        <v>43374</v>
      </c>
    </row>
    <row r="661" spans="2:11" ht="12.75" hidden="1">
      <c r="B661" s="4" t="s">
        <v>505</v>
      </c>
      <c r="D661" s="4" t="s">
        <v>507</v>
      </c>
      <c r="K661" s="20"/>
    </row>
    <row r="662" spans="2:11" ht="12.75" hidden="1">
      <c r="B662" s="4" t="s">
        <v>505</v>
      </c>
      <c r="D662" s="4" t="s">
        <v>508</v>
      </c>
      <c r="K662" s="20"/>
    </row>
    <row r="663" spans="2:11" ht="12.75" hidden="1">
      <c r="B663" s="4" t="s">
        <v>505</v>
      </c>
      <c r="D663" s="4" t="s">
        <v>509</v>
      </c>
      <c r="K663" s="20"/>
    </row>
    <row r="664" spans="2:11" ht="12.75" hidden="1">
      <c r="B664" s="4" t="s">
        <v>505</v>
      </c>
      <c r="D664" s="4" t="s">
        <v>510</v>
      </c>
      <c r="K664" s="20"/>
    </row>
    <row r="665" spans="2:11" ht="12.75" hidden="1">
      <c r="B665" s="4" t="s">
        <v>505</v>
      </c>
      <c r="D665" s="4" t="s">
        <v>511</v>
      </c>
      <c r="K665" s="20"/>
    </row>
    <row r="666" spans="2:11" ht="12.75" hidden="1">
      <c r="B666" s="4" t="s">
        <v>505</v>
      </c>
      <c r="D666" s="4" t="s">
        <v>512</v>
      </c>
      <c r="K666" s="20"/>
    </row>
    <row r="667" spans="2:11" ht="12.75" hidden="1">
      <c r="B667" s="4" t="s">
        <v>505</v>
      </c>
      <c r="D667" s="4" t="s">
        <v>513</v>
      </c>
      <c r="K667" s="20"/>
    </row>
    <row r="668" spans="2:11" ht="12.75" hidden="1">
      <c r="B668" s="4" t="s">
        <v>505</v>
      </c>
      <c r="D668" s="4" t="s">
        <v>514</v>
      </c>
      <c r="K668" s="20"/>
    </row>
    <row r="669" spans="2:11" ht="12.75" hidden="1">
      <c r="B669" s="4" t="s">
        <v>505</v>
      </c>
      <c r="D669" s="4" t="s">
        <v>515</v>
      </c>
      <c r="K669" s="20"/>
    </row>
    <row r="670" spans="2:11" ht="12.75" hidden="1">
      <c r="B670" s="4" t="s">
        <v>505</v>
      </c>
      <c r="D670" s="4" t="s">
        <v>516</v>
      </c>
      <c r="K670" s="20"/>
    </row>
    <row r="671" spans="2:11" ht="12.75" hidden="1">
      <c r="B671" s="4" t="s">
        <v>505</v>
      </c>
      <c r="D671" s="4" t="s">
        <v>517</v>
      </c>
      <c r="K671" s="20"/>
    </row>
    <row r="672" spans="2:11" ht="12.75" hidden="1">
      <c r="B672" s="4" t="s">
        <v>505</v>
      </c>
      <c r="D672" s="4" t="s">
        <v>518</v>
      </c>
      <c r="K672" s="20"/>
    </row>
    <row r="673" spans="2:11" ht="12.75" hidden="1">
      <c r="B673" s="4" t="s">
        <v>505</v>
      </c>
      <c r="D673" s="4" t="s">
        <v>519</v>
      </c>
      <c r="K673" s="20"/>
    </row>
    <row r="674" spans="2:11" ht="12.75" hidden="1">
      <c r="B674" s="4" t="s">
        <v>505</v>
      </c>
      <c r="D674" s="4" t="s">
        <v>520</v>
      </c>
      <c r="K674" s="20"/>
    </row>
    <row r="675" spans="2:11" ht="12.75" hidden="1">
      <c r="B675" s="4" t="s">
        <v>505</v>
      </c>
      <c r="D675" s="4" t="s">
        <v>521</v>
      </c>
      <c r="K675" s="20"/>
    </row>
    <row r="676" spans="2:11" ht="12.75" hidden="1">
      <c r="B676" s="4" t="s">
        <v>505</v>
      </c>
      <c r="D676" s="4" t="s">
        <v>522</v>
      </c>
      <c r="K676" s="20"/>
    </row>
    <row r="677" spans="2:11" ht="12.75" hidden="1">
      <c r="B677" s="12" t="s">
        <v>505</v>
      </c>
      <c r="D677" s="12" t="s">
        <v>523</v>
      </c>
      <c r="E677" s="31"/>
      <c r="K677" s="36"/>
    </row>
    <row r="678" spans="2:11" ht="12.75" hidden="1">
      <c r="B678" s="4" t="s">
        <v>524</v>
      </c>
      <c r="D678" s="4" t="s">
        <v>525</v>
      </c>
      <c r="K678" s="20"/>
    </row>
    <row r="679" spans="2:11" ht="12.75" hidden="1">
      <c r="B679" s="4" t="s">
        <v>524</v>
      </c>
      <c r="D679" s="4" t="s">
        <v>526</v>
      </c>
      <c r="K679" s="26">
        <v>42403</v>
      </c>
    </row>
    <row r="680" spans="2:11" ht="12.75" hidden="1">
      <c r="B680" s="4" t="s">
        <v>524</v>
      </c>
      <c r="D680" s="4" t="s">
        <v>527</v>
      </c>
      <c r="K680" s="20"/>
    </row>
    <row r="681" spans="2:11" ht="12.75" hidden="1">
      <c r="B681" s="12" t="s">
        <v>524</v>
      </c>
      <c r="D681" s="12" t="s">
        <v>528</v>
      </c>
      <c r="E681" s="31"/>
      <c r="K681" s="36"/>
    </row>
    <row r="682" spans="2:11" ht="12.75" hidden="1">
      <c r="B682" s="4" t="s">
        <v>529</v>
      </c>
      <c r="D682" s="4" t="s">
        <v>530</v>
      </c>
      <c r="K682" s="56">
        <v>41688</v>
      </c>
    </row>
    <row r="683" spans="2:11" ht="12.75" hidden="1">
      <c r="B683" s="4" t="s">
        <v>529</v>
      </c>
      <c r="D683" s="4" t="s">
        <v>531</v>
      </c>
      <c r="K683" s="20"/>
    </row>
    <row r="684" spans="2:11" ht="12.75" hidden="1">
      <c r="B684" s="4" t="s">
        <v>529</v>
      </c>
      <c r="D684" s="4" t="s">
        <v>532</v>
      </c>
      <c r="K684" s="20"/>
    </row>
    <row r="685" spans="2:11" ht="12.75" hidden="1">
      <c r="B685" s="4" t="s">
        <v>529</v>
      </c>
      <c r="D685" s="4" t="s">
        <v>533</v>
      </c>
      <c r="K685" s="20"/>
    </row>
    <row r="686" spans="2:11" ht="12.75" hidden="1">
      <c r="B686" s="12" t="s">
        <v>529</v>
      </c>
      <c r="D686" s="12" t="s">
        <v>534</v>
      </c>
      <c r="E686" s="31"/>
      <c r="K686" s="36"/>
    </row>
    <row r="687" spans="2:11" ht="12.75" hidden="1">
      <c r="B687" s="4" t="s">
        <v>535</v>
      </c>
      <c r="D687" s="4" t="s">
        <v>536</v>
      </c>
      <c r="K687" s="20"/>
    </row>
    <row r="688" spans="2:11" ht="12.75" hidden="1">
      <c r="B688" s="4" t="s">
        <v>535</v>
      </c>
      <c r="D688" s="4" t="s">
        <v>537</v>
      </c>
      <c r="K688" s="20"/>
    </row>
    <row r="689" spans="2:11" ht="12.75" hidden="1">
      <c r="B689" s="4" t="s">
        <v>535</v>
      </c>
      <c r="D689" s="4" t="s">
        <v>538</v>
      </c>
      <c r="K689" s="26"/>
    </row>
    <row r="690" spans="2:11" ht="12.75" hidden="1">
      <c r="B690" s="12" t="s">
        <v>535</v>
      </c>
      <c r="D690" s="12" t="s">
        <v>309</v>
      </c>
      <c r="E690" s="31"/>
      <c r="K690" s="35">
        <v>42419</v>
      </c>
    </row>
    <row r="691" spans="2:11" ht="12.75" hidden="1">
      <c r="B691" s="4" t="s">
        <v>539</v>
      </c>
      <c r="D691" s="4" t="s">
        <v>540</v>
      </c>
      <c r="K691" s="20"/>
    </row>
    <row r="692" spans="2:11" ht="12.75" hidden="1">
      <c r="B692" s="4" t="s">
        <v>539</v>
      </c>
      <c r="D692" s="4" t="s">
        <v>541</v>
      </c>
      <c r="K692" s="20"/>
    </row>
    <row r="693" spans="2:11" ht="12.75" hidden="1">
      <c r="B693" s="4" t="s">
        <v>539</v>
      </c>
      <c r="D693" s="4" t="s">
        <v>542</v>
      </c>
      <c r="K693" s="20"/>
    </row>
    <row r="694" spans="2:11" ht="12.75" hidden="1">
      <c r="B694" s="4" t="s">
        <v>539</v>
      </c>
      <c r="D694" s="4" t="s">
        <v>543</v>
      </c>
      <c r="K694" s="20"/>
    </row>
    <row r="695" spans="2:11" ht="12.75" hidden="1">
      <c r="B695" s="4" t="s">
        <v>539</v>
      </c>
      <c r="D695" s="4" t="s">
        <v>544</v>
      </c>
      <c r="K695" s="20"/>
    </row>
    <row r="696" spans="2:11" ht="12.75" hidden="1">
      <c r="B696" s="4" t="s">
        <v>539</v>
      </c>
      <c r="D696" s="4" t="s">
        <v>545</v>
      </c>
      <c r="K696" s="20"/>
    </row>
    <row r="697" spans="2:11" ht="12.75" hidden="1">
      <c r="B697" s="4" t="s">
        <v>539</v>
      </c>
      <c r="D697" s="4" t="s">
        <v>546</v>
      </c>
      <c r="K697" s="20"/>
    </row>
    <row r="698" spans="2:11" ht="12.75" hidden="1">
      <c r="B698" s="4" t="s">
        <v>539</v>
      </c>
      <c r="D698" s="4" t="s">
        <v>547</v>
      </c>
      <c r="K698" s="20"/>
    </row>
    <row r="699" spans="2:11" ht="12.75" hidden="1">
      <c r="B699" s="4" t="s">
        <v>539</v>
      </c>
      <c r="D699" s="4" t="s">
        <v>548</v>
      </c>
      <c r="K699" s="20"/>
    </row>
    <row r="700" spans="2:11" ht="12.75" hidden="1">
      <c r="B700" s="12" t="s">
        <v>539</v>
      </c>
      <c r="D700" s="12" t="s">
        <v>549</v>
      </c>
      <c r="E700" s="31"/>
      <c r="K700" s="35">
        <v>43277</v>
      </c>
    </row>
    <row r="701" spans="2:11" ht="12.75" hidden="1">
      <c r="B701" s="4" t="s">
        <v>550</v>
      </c>
      <c r="D701" s="4" t="s">
        <v>551</v>
      </c>
      <c r="K701" s="20"/>
    </row>
    <row r="702" spans="2:11" ht="12.75" hidden="1">
      <c r="B702" s="4" t="s">
        <v>550</v>
      </c>
      <c r="D702" s="4" t="s">
        <v>214</v>
      </c>
      <c r="K702" s="26">
        <v>42629</v>
      </c>
    </row>
    <row r="703" spans="2:11" ht="12.75" hidden="1">
      <c r="B703" s="4" t="s">
        <v>550</v>
      </c>
      <c r="D703" s="4" t="s">
        <v>552</v>
      </c>
      <c r="K703" s="20"/>
    </row>
    <row r="704" spans="2:11" ht="12.75" hidden="1">
      <c r="B704" s="4" t="s">
        <v>550</v>
      </c>
      <c r="D704" s="4" t="s">
        <v>553</v>
      </c>
      <c r="K704" s="20"/>
    </row>
    <row r="705" spans="2:11" ht="12.75" hidden="1">
      <c r="B705" s="4" t="s">
        <v>550</v>
      </c>
      <c r="D705" s="4" t="s">
        <v>554</v>
      </c>
      <c r="K705" s="20"/>
    </row>
    <row r="706" spans="2:11" ht="12.75" hidden="1">
      <c r="B706" s="4" t="s">
        <v>550</v>
      </c>
      <c r="D706" s="4" t="s">
        <v>555</v>
      </c>
      <c r="K706" s="20"/>
    </row>
    <row r="707" spans="2:11" ht="12.75" hidden="1">
      <c r="B707" s="12" t="s">
        <v>550</v>
      </c>
      <c r="D707" s="12" t="s">
        <v>556</v>
      </c>
      <c r="E707" s="31"/>
      <c r="K707" s="36"/>
    </row>
    <row r="708" spans="2:11" ht="12.75" hidden="1">
      <c r="B708" s="4" t="s">
        <v>557</v>
      </c>
      <c r="D708" s="4" t="s">
        <v>558</v>
      </c>
      <c r="K708" s="20"/>
    </row>
    <row r="709" spans="2:11" ht="12.75" hidden="1">
      <c r="B709" s="4" t="s">
        <v>557</v>
      </c>
      <c r="D709" s="4" t="s">
        <v>559</v>
      </c>
      <c r="K709" s="20"/>
    </row>
    <row r="710" spans="2:11" ht="12.75" hidden="1">
      <c r="B710" s="4" t="s">
        <v>557</v>
      </c>
      <c r="D710" s="4" t="s">
        <v>560</v>
      </c>
      <c r="K710" s="20"/>
    </row>
    <row r="711" spans="2:11" ht="12.75" hidden="1">
      <c r="B711" s="12" t="s">
        <v>557</v>
      </c>
      <c r="D711" s="12" t="s">
        <v>561</v>
      </c>
      <c r="E711" s="31"/>
      <c r="K711" s="15">
        <v>42674</v>
      </c>
    </row>
    <row r="712" spans="2:11" ht="12.75" hidden="1">
      <c r="B712" s="4" t="s">
        <v>562</v>
      </c>
      <c r="D712" s="4" t="s">
        <v>563</v>
      </c>
      <c r="K712" s="20"/>
    </row>
    <row r="713" spans="2:11" ht="12.75" hidden="1">
      <c r="B713" s="4" t="s">
        <v>562</v>
      </c>
      <c r="D713" s="4" t="s">
        <v>564</v>
      </c>
      <c r="K713" s="20"/>
    </row>
    <row r="714" spans="2:11" ht="12.75" hidden="1">
      <c r="B714" s="4" t="s">
        <v>562</v>
      </c>
      <c r="D714" s="4" t="s">
        <v>565</v>
      </c>
      <c r="K714" s="20"/>
    </row>
    <row r="715" spans="2:11" ht="12.75" hidden="1">
      <c r="B715" s="4" t="s">
        <v>562</v>
      </c>
      <c r="D715" s="4" t="s">
        <v>566</v>
      </c>
      <c r="K715" s="20"/>
    </row>
    <row r="716" spans="2:11" ht="12.75" hidden="1">
      <c r="B716" s="4" t="s">
        <v>562</v>
      </c>
      <c r="D716" s="4" t="s">
        <v>567</v>
      </c>
      <c r="K716" s="20"/>
    </row>
    <row r="717" spans="2:11" ht="12.75" hidden="1">
      <c r="B717" s="4" t="s">
        <v>562</v>
      </c>
      <c r="D717" s="4" t="s">
        <v>568</v>
      </c>
      <c r="K717" s="20"/>
    </row>
    <row r="718" spans="2:11" ht="12.75" hidden="1">
      <c r="B718" s="4" t="s">
        <v>562</v>
      </c>
      <c r="D718" s="4" t="s">
        <v>569</v>
      </c>
      <c r="K718" s="20"/>
    </row>
    <row r="719" spans="2:11" ht="12.75" hidden="1">
      <c r="B719" s="12" t="s">
        <v>562</v>
      </c>
      <c r="D719" s="12" t="s">
        <v>432</v>
      </c>
      <c r="E719" s="31"/>
      <c r="K719" s="15">
        <v>42730</v>
      </c>
    </row>
    <row r="720" spans="2:11" ht="12.75" hidden="1">
      <c r="B720" s="4" t="s">
        <v>570</v>
      </c>
      <c r="D720" s="4" t="s">
        <v>571</v>
      </c>
      <c r="K720" s="20"/>
    </row>
    <row r="721" spans="2:12" ht="12.75" hidden="1">
      <c r="B721" s="4" t="s">
        <v>570</v>
      </c>
      <c r="D721" s="4" t="s">
        <v>572</v>
      </c>
      <c r="K721" s="11">
        <v>41926</v>
      </c>
    </row>
    <row r="722" spans="2:12" ht="12.75" hidden="1">
      <c r="B722" s="12" t="s">
        <v>570</v>
      </c>
      <c r="D722" s="12" t="s">
        <v>233</v>
      </c>
      <c r="E722" s="31"/>
      <c r="K722" s="36"/>
    </row>
    <row r="723" spans="2:12" ht="12.75" hidden="1">
      <c r="B723" s="4" t="s">
        <v>573</v>
      </c>
      <c r="D723" s="4" t="s">
        <v>574</v>
      </c>
      <c r="K723" s="20"/>
    </row>
    <row r="724" spans="2:12" ht="12.75" hidden="1">
      <c r="B724" s="4" t="s">
        <v>573</v>
      </c>
      <c r="D724" s="4" t="s">
        <v>575</v>
      </c>
      <c r="K724" s="11">
        <v>43454</v>
      </c>
    </row>
    <row r="725" spans="2:12" ht="12.75" hidden="1">
      <c r="B725" s="4" t="s">
        <v>573</v>
      </c>
      <c r="D725" s="4" t="s">
        <v>576</v>
      </c>
      <c r="K725" s="20"/>
    </row>
    <row r="726" spans="2:12" ht="12.75" hidden="1">
      <c r="B726" s="4" t="s">
        <v>573</v>
      </c>
      <c r="D726" s="4" t="s">
        <v>577</v>
      </c>
      <c r="K726" s="20"/>
    </row>
    <row r="727" spans="2:12" ht="12.75" hidden="1">
      <c r="B727" s="33" t="s">
        <v>573</v>
      </c>
      <c r="D727" s="33" t="s">
        <v>578</v>
      </c>
      <c r="E727" s="34"/>
      <c r="K727" s="36"/>
      <c r="L727" s="4" t="s">
        <v>579</v>
      </c>
    </row>
    <row r="728" spans="2:12" ht="12.75" hidden="1">
      <c r="B728" s="4" t="s">
        <v>580</v>
      </c>
      <c r="D728" s="4" t="s">
        <v>581</v>
      </c>
      <c r="K728" s="20"/>
    </row>
    <row r="729" spans="2:12" ht="12.75" hidden="1">
      <c r="B729" s="4" t="s">
        <v>580</v>
      </c>
      <c r="D729" s="4" t="s">
        <v>582</v>
      </c>
      <c r="K729" s="20"/>
    </row>
    <row r="730" spans="2:12" ht="12.75" hidden="1">
      <c r="B730" s="4" t="s">
        <v>580</v>
      </c>
      <c r="D730" s="4" t="s">
        <v>583</v>
      </c>
      <c r="K730" s="20"/>
    </row>
    <row r="731" spans="2:12" ht="12.75" hidden="1">
      <c r="B731" s="4" t="s">
        <v>580</v>
      </c>
      <c r="D731" s="4" t="s">
        <v>584</v>
      </c>
      <c r="K731" s="20"/>
    </row>
    <row r="732" spans="2:12" ht="12.75" hidden="1">
      <c r="B732" s="4" t="s">
        <v>580</v>
      </c>
      <c r="D732" s="4" t="s">
        <v>585</v>
      </c>
      <c r="K732" s="20"/>
    </row>
    <row r="733" spans="2:12" ht="12.75" hidden="1">
      <c r="B733" s="4" t="s">
        <v>580</v>
      </c>
      <c r="D733" s="4" t="s">
        <v>586</v>
      </c>
      <c r="K733" s="20"/>
    </row>
    <row r="734" spans="2:12" ht="12.75" hidden="1">
      <c r="B734" s="4" t="s">
        <v>580</v>
      </c>
      <c r="D734" s="4" t="s">
        <v>587</v>
      </c>
      <c r="K734" s="20"/>
    </row>
    <row r="735" spans="2:12" ht="12.75" hidden="1">
      <c r="B735" s="4" t="s">
        <v>580</v>
      </c>
      <c r="D735" s="4" t="s">
        <v>588</v>
      </c>
      <c r="K735" s="20"/>
    </row>
    <row r="736" spans="2:12" ht="12.75" hidden="1">
      <c r="B736" s="4" t="s">
        <v>580</v>
      </c>
      <c r="D736" s="4" t="s">
        <v>589</v>
      </c>
      <c r="K736" s="20"/>
    </row>
    <row r="737" spans="2:12" ht="12.75" hidden="1">
      <c r="B737" s="4" t="s">
        <v>580</v>
      </c>
      <c r="D737" s="4" t="s">
        <v>590</v>
      </c>
      <c r="K737" s="20"/>
    </row>
    <row r="738" spans="2:12" ht="12.75" hidden="1">
      <c r="B738" s="4" t="s">
        <v>580</v>
      </c>
      <c r="D738" s="4" t="s">
        <v>591</v>
      </c>
      <c r="K738" s="20"/>
    </row>
    <row r="739" spans="2:12" ht="12.75" hidden="1">
      <c r="B739" s="4" t="s">
        <v>580</v>
      </c>
      <c r="D739" s="4" t="s">
        <v>592</v>
      </c>
      <c r="K739" s="20"/>
    </row>
    <row r="740" spans="2:12" ht="12.75" hidden="1">
      <c r="B740" s="12" t="s">
        <v>580</v>
      </c>
      <c r="D740" s="12" t="s">
        <v>245</v>
      </c>
      <c r="E740" s="31"/>
      <c r="K740" s="35">
        <v>42608</v>
      </c>
    </row>
    <row r="741" spans="2:12" ht="12.75" hidden="1">
      <c r="B741" s="4" t="s">
        <v>593</v>
      </c>
      <c r="D741" s="4" t="s">
        <v>594</v>
      </c>
      <c r="K741" s="11">
        <v>43413</v>
      </c>
    </row>
    <row r="742" spans="2:12" ht="12.75" hidden="1">
      <c r="B742" s="27" t="s">
        <v>593</v>
      </c>
      <c r="D742" s="27" t="s">
        <v>595</v>
      </c>
      <c r="E742" s="32"/>
      <c r="K742" s="37"/>
      <c r="L742" s="4" t="s">
        <v>596</v>
      </c>
    </row>
    <row r="743" spans="2:12" ht="12.75" hidden="1">
      <c r="B743" s="4" t="s">
        <v>593</v>
      </c>
      <c r="D743" s="4" t="s">
        <v>597</v>
      </c>
      <c r="K743" s="20"/>
    </row>
    <row r="744" spans="2:12" ht="12.75" hidden="1">
      <c r="B744" s="27" t="s">
        <v>593</v>
      </c>
      <c r="D744" s="27" t="s">
        <v>597</v>
      </c>
      <c r="E744" s="32"/>
      <c r="K744" s="37"/>
    </row>
    <row r="745" spans="2:12" ht="12.75" hidden="1">
      <c r="B745" s="4" t="s">
        <v>593</v>
      </c>
      <c r="D745" s="4" t="s">
        <v>598</v>
      </c>
      <c r="K745" s="20"/>
    </row>
    <row r="746" spans="2:12" ht="12.75" hidden="1">
      <c r="B746" s="4" t="s">
        <v>593</v>
      </c>
      <c r="D746" s="4" t="s">
        <v>599</v>
      </c>
      <c r="K746" s="20"/>
    </row>
    <row r="747" spans="2:12" ht="12.75" hidden="1">
      <c r="B747" s="4" t="s">
        <v>593</v>
      </c>
      <c r="D747" s="4" t="s">
        <v>600</v>
      </c>
      <c r="K747" s="20"/>
    </row>
    <row r="748" spans="2:12" ht="12.75" hidden="1">
      <c r="B748" s="59" t="s">
        <v>593</v>
      </c>
      <c r="D748" s="59" t="s">
        <v>601</v>
      </c>
      <c r="E748" s="60"/>
      <c r="K748" s="61"/>
    </row>
    <row r="749" spans="2:12" ht="12.75" hidden="1">
      <c r="B749" s="4" t="s">
        <v>602</v>
      </c>
      <c r="D749" s="4" t="s">
        <v>603</v>
      </c>
      <c r="K749" s="20"/>
    </row>
    <row r="750" spans="2:12" ht="12.75" hidden="1">
      <c r="B750" s="4" t="s">
        <v>602</v>
      </c>
      <c r="D750" s="4" t="s">
        <v>604</v>
      </c>
      <c r="K750" s="20"/>
    </row>
    <row r="751" spans="2:12" ht="12.75" hidden="1">
      <c r="B751" s="4" t="s">
        <v>602</v>
      </c>
      <c r="D751" s="4" t="s">
        <v>605</v>
      </c>
      <c r="K751" s="20"/>
    </row>
    <row r="752" spans="2:12" ht="12.75" hidden="1">
      <c r="B752" s="4" t="s">
        <v>602</v>
      </c>
      <c r="D752" s="4" t="s">
        <v>606</v>
      </c>
      <c r="K752" s="20"/>
    </row>
    <row r="753" spans="1:12" ht="12.75" hidden="1">
      <c r="B753" s="4" t="s">
        <v>602</v>
      </c>
      <c r="D753" s="4" t="s">
        <v>607</v>
      </c>
      <c r="K753" s="20"/>
    </row>
    <row r="754" spans="1:12" ht="12.75" hidden="1">
      <c r="B754" s="4" t="s">
        <v>602</v>
      </c>
      <c r="D754" s="4" t="s">
        <v>608</v>
      </c>
      <c r="K754" s="20"/>
    </row>
    <row r="755" spans="1:12" ht="12.75" hidden="1">
      <c r="B755" s="4" t="s">
        <v>602</v>
      </c>
      <c r="D755" s="4" t="s">
        <v>609</v>
      </c>
      <c r="K755" s="20"/>
    </row>
    <row r="756" spans="1:12" ht="12.75" hidden="1">
      <c r="B756" s="4" t="s">
        <v>602</v>
      </c>
      <c r="D756" s="4" t="s">
        <v>610</v>
      </c>
      <c r="K756" s="20"/>
    </row>
    <row r="757" spans="1:12" ht="12.75" hidden="1">
      <c r="B757" s="4" t="s">
        <v>602</v>
      </c>
      <c r="D757" s="4" t="s">
        <v>611</v>
      </c>
      <c r="K757" s="20"/>
    </row>
    <row r="758" spans="1:12" ht="12.75" hidden="1">
      <c r="B758" s="4" t="s">
        <v>602</v>
      </c>
      <c r="D758" s="4" t="s">
        <v>612</v>
      </c>
      <c r="K758" s="20"/>
    </row>
    <row r="759" spans="1:12" ht="12.75" hidden="1">
      <c r="B759" s="22" t="s">
        <v>602</v>
      </c>
      <c r="D759" s="22" t="s">
        <v>613</v>
      </c>
      <c r="E759" s="23"/>
      <c r="K759" s="62">
        <v>41926</v>
      </c>
    </row>
    <row r="760" spans="1:12" ht="12.75" hidden="1">
      <c r="B760" s="27" t="s">
        <v>614</v>
      </c>
      <c r="D760" s="27" t="s">
        <v>615</v>
      </c>
      <c r="E760" s="32"/>
      <c r="K760" s="29">
        <v>42531</v>
      </c>
      <c r="L760" s="4" t="s">
        <v>616</v>
      </c>
    </row>
    <row r="761" spans="1:12" ht="47.25" customHeight="1">
      <c r="A761" s="91">
        <v>3</v>
      </c>
      <c r="B761" s="77" t="s">
        <v>614</v>
      </c>
      <c r="C761" s="79" t="s">
        <v>1546</v>
      </c>
      <c r="D761" s="82" t="s">
        <v>617</v>
      </c>
      <c r="E761" s="84">
        <v>43830</v>
      </c>
      <c r="K761" s="26"/>
      <c r="L761" s="4" t="s">
        <v>618</v>
      </c>
    </row>
    <row r="762" spans="1:12" ht="12.75" hidden="1">
      <c r="B762" s="4" t="s">
        <v>614</v>
      </c>
      <c r="D762" s="4" t="s">
        <v>619</v>
      </c>
      <c r="K762" s="20"/>
      <c r="L762" s="4" t="s">
        <v>618</v>
      </c>
    </row>
    <row r="763" spans="1:12" ht="12.75" hidden="1">
      <c r="B763" s="4" t="s">
        <v>614</v>
      </c>
      <c r="D763" s="4" t="s">
        <v>620</v>
      </c>
      <c r="K763" s="20"/>
    </row>
    <row r="764" spans="1:12" ht="12.75" hidden="1">
      <c r="B764" s="4" t="s">
        <v>614</v>
      </c>
      <c r="D764" s="4" t="s">
        <v>621</v>
      </c>
      <c r="K764" s="20"/>
    </row>
    <row r="765" spans="1:12" ht="12.75" hidden="1">
      <c r="B765" s="4" t="s">
        <v>614</v>
      </c>
      <c r="D765" s="4" t="s">
        <v>622</v>
      </c>
      <c r="K765" s="20"/>
    </row>
    <row r="766" spans="1:12" ht="12.75" hidden="1">
      <c r="B766" s="4" t="s">
        <v>614</v>
      </c>
      <c r="D766" s="4" t="s">
        <v>623</v>
      </c>
      <c r="K766" s="20"/>
    </row>
    <row r="767" spans="1:12" ht="12.75" hidden="1">
      <c r="B767" s="4" t="s">
        <v>614</v>
      </c>
      <c r="D767" s="4" t="s">
        <v>624</v>
      </c>
      <c r="K767" s="20"/>
    </row>
    <row r="768" spans="1:12" ht="12.75" hidden="1">
      <c r="B768" s="4" t="s">
        <v>614</v>
      </c>
      <c r="D768" s="4" t="s">
        <v>625</v>
      </c>
      <c r="K768" s="20"/>
    </row>
    <row r="769" spans="2:11" ht="12.75" hidden="1">
      <c r="B769" s="22" t="s">
        <v>614</v>
      </c>
      <c r="D769" s="22" t="s">
        <v>626</v>
      </c>
      <c r="E769" s="23"/>
      <c r="K769" s="25"/>
    </row>
    <row r="770" spans="2:11" ht="12.75" hidden="1">
      <c r="B770" s="4" t="s">
        <v>627</v>
      </c>
      <c r="D770" s="4" t="s">
        <v>628</v>
      </c>
      <c r="K770" s="20"/>
    </row>
    <row r="771" spans="2:11" ht="12.75" hidden="1">
      <c r="B771" s="4" t="s">
        <v>627</v>
      </c>
      <c r="D771" s="4" t="s">
        <v>432</v>
      </c>
      <c r="K771" s="11">
        <v>42730</v>
      </c>
    </row>
    <row r="772" spans="2:11" ht="12.75" hidden="1">
      <c r="B772" s="4" t="s">
        <v>627</v>
      </c>
      <c r="D772" s="4" t="s">
        <v>629</v>
      </c>
      <c r="K772" s="20"/>
    </row>
    <row r="773" spans="2:11" ht="12.75" hidden="1">
      <c r="B773" s="12" t="s">
        <v>627</v>
      </c>
      <c r="D773" s="12" t="s">
        <v>630</v>
      </c>
      <c r="E773" s="31"/>
      <c r="K773" s="36"/>
    </row>
    <row r="774" spans="2:11" ht="12.75" hidden="1">
      <c r="B774" s="4" t="s">
        <v>631</v>
      </c>
      <c r="D774" s="4" t="s">
        <v>632</v>
      </c>
      <c r="K774" s="26">
        <v>42403</v>
      </c>
    </row>
    <row r="775" spans="2:11" ht="12.75" hidden="1">
      <c r="B775" s="4" t="s">
        <v>631</v>
      </c>
      <c r="D775" s="4" t="s">
        <v>633</v>
      </c>
      <c r="K775" s="20"/>
    </row>
    <row r="776" spans="2:11" ht="12.75" hidden="1">
      <c r="B776" s="4" t="s">
        <v>631</v>
      </c>
      <c r="D776" s="4" t="s">
        <v>634</v>
      </c>
      <c r="K776" s="20"/>
    </row>
    <row r="777" spans="2:11" ht="12.75" hidden="1">
      <c r="B777" s="4" t="s">
        <v>631</v>
      </c>
      <c r="D777" s="4" t="s">
        <v>635</v>
      </c>
      <c r="K777" s="20"/>
    </row>
    <row r="778" spans="2:11" ht="12.75" hidden="1">
      <c r="B778" s="4" t="s">
        <v>631</v>
      </c>
      <c r="D778" s="4" t="s">
        <v>636</v>
      </c>
      <c r="K778" s="20"/>
    </row>
    <row r="779" spans="2:11" ht="12.75" hidden="1">
      <c r="B779" s="12" t="s">
        <v>631</v>
      </c>
      <c r="D779" s="12" t="s">
        <v>637</v>
      </c>
      <c r="E779" s="31"/>
      <c r="K779" s="36"/>
    </row>
    <row r="780" spans="2:11" ht="12.75" hidden="1">
      <c r="B780" s="4" t="s">
        <v>638</v>
      </c>
      <c r="D780" s="4" t="s">
        <v>639</v>
      </c>
      <c r="K780" s="20"/>
    </row>
    <row r="781" spans="2:11" ht="12.75" hidden="1">
      <c r="B781" s="4" t="s">
        <v>638</v>
      </c>
      <c r="D781" s="4" t="s">
        <v>640</v>
      </c>
      <c r="K781" s="26">
        <v>42108</v>
      </c>
    </row>
    <row r="782" spans="2:11" ht="12.75" hidden="1">
      <c r="B782" s="4" t="s">
        <v>638</v>
      </c>
      <c r="D782" s="4" t="s">
        <v>641</v>
      </c>
      <c r="K782" s="20"/>
    </row>
    <row r="783" spans="2:11" ht="12.75" hidden="1">
      <c r="B783" s="4" t="s">
        <v>638</v>
      </c>
      <c r="D783" s="4" t="s">
        <v>642</v>
      </c>
      <c r="K783" s="20"/>
    </row>
    <row r="784" spans="2:11" ht="12.75" hidden="1">
      <c r="B784" s="12" t="s">
        <v>638</v>
      </c>
      <c r="D784" s="12" t="s">
        <v>643</v>
      </c>
      <c r="E784" s="31"/>
      <c r="K784" s="36"/>
    </row>
    <row r="785" spans="2:11" ht="12.75" hidden="1">
      <c r="B785" s="4" t="s">
        <v>644</v>
      </c>
      <c r="D785" s="4" t="s">
        <v>645</v>
      </c>
      <c r="K785" s="26">
        <v>42535</v>
      </c>
    </row>
    <row r="786" spans="2:11" ht="12.75" hidden="1">
      <c r="B786" s="4" t="s">
        <v>644</v>
      </c>
      <c r="D786" s="4" t="s">
        <v>646</v>
      </c>
      <c r="K786" s="20"/>
    </row>
    <row r="787" spans="2:11" ht="12.75" hidden="1">
      <c r="B787" s="4" t="s">
        <v>644</v>
      </c>
      <c r="D787" s="4" t="s">
        <v>647</v>
      </c>
      <c r="K787" s="20"/>
    </row>
    <row r="788" spans="2:11" ht="12.75" hidden="1">
      <c r="B788" s="4" t="s">
        <v>644</v>
      </c>
      <c r="D788" s="4" t="s">
        <v>648</v>
      </c>
      <c r="K788" s="20"/>
    </row>
    <row r="789" spans="2:11" ht="12.75" hidden="1">
      <c r="B789" s="4" t="s">
        <v>644</v>
      </c>
      <c r="D789" s="4" t="s">
        <v>649</v>
      </c>
      <c r="K789" s="20"/>
    </row>
    <row r="790" spans="2:11" ht="12.75" hidden="1">
      <c r="B790" s="12" t="s">
        <v>644</v>
      </c>
      <c r="D790" s="12" t="s">
        <v>650</v>
      </c>
      <c r="E790" s="31"/>
      <c r="K790" s="36"/>
    </row>
    <row r="791" spans="2:11" ht="12.75" hidden="1">
      <c r="B791" s="4" t="s">
        <v>651</v>
      </c>
      <c r="D791" s="4" t="s">
        <v>652</v>
      </c>
      <c r="K791" s="20"/>
    </row>
    <row r="792" spans="2:11" ht="12.75" hidden="1">
      <c r="B792" s="4" t="s">
        <v>651</v>
      </c>
      <c r="D792" s="4" t="s">
        <v>653</v>
      </c>
      <c r="K792" s="11">
        <v>43434</v>
      </c>
    </row>
    <row r="793" spans="2:11" ht="12.75" hidden="1">
      <c r="B793" s="4" t="s">
        <v>651</v>
      </c>
      <c r="D793" s="4" t="s">
        <v>654</v>
      </c>
      <c r="K793" s="20"/>
    </row>
    <row r="794" spans="2:11" ht="12.75" hidden="1">
      <c r="B794" s="4" t="s">
        <v>651</v>
      </c>
      <c r="D794" s="4" t="s">
        <v>655</v>
      </c>
      <c r="K794" s="20"/>
    </row>
    <row r="795" spans="2:11" ht="12.75" hidden="1">
      <c r="B795" s="4" t="s">
        <v>651</v>
      </c>
      <c r="D795" s="4" t="s">
        <v>656</v>
      </c>
      <c r="K795" s="20"/>
    </row>
    <row r="796" spans="2:11" ht="12.75" hidden="1">
      <c r="B796" s="4" t="s">
        <v>651</v>
      </c>
      <c r="D796" s="4" t="s">
        <v>657</v>
      </c>
      <c r="K796" s="20"/>
    </row>
    <row r="797" spans="2:11" ht="12.75" hidden="1">
      <c r="B797" s="4" t="s">
        <v>651</v>
      </c>
      <c r="D797" s="4" t="s">
        <v>658</v>
      </c>
      <c r="K797" s="20"/>
    </row>
    <row r="798" spans="2:11" ht="12.75" hidden="1">
      <c r="B798" s="4" t="s">
        <v>651</v>
      </c>
      <c r="D798" s="4" t="s">
        <v>659</v>
      </c>
      <c r="K798" s="20"/>
    </row>
    <row r="799" spans="2:11" ht="12.75" hidden="1">
      <c r="B799" s="4" t="s">
        <v>651</v>
      </c>
      <c r="D799" s="4" t="s">
        <v>660</v>
      </c>
      <c r="K799" s="20"/>
    </row>
    <row r="800" spans="2:11" ht="12.75" hidden="1">
      <c r="B800" s="4" t="s">
        <v>651</v>
      </c>
      <c r="D800" s="4" t="s">
        <v>661</v>
      </c>
      <c r="K800" s="20"/>
    </row>
    <row r="801" spans="2:11" ht="12.75" hidden="1">
      <c r="B801" s="4" t="s">
        <v>651</v>
      </c>
      <c r="D801" s="4" t="s">
        <v>662</v>
      </c>
      <c r="K801" s="20"/>
    </row>
    <row r="802" spans="2:11" ht="12.75" hidden="1">
      <c r="B802" s="4" t="s">
        <v>651</v>
      </c>
      <c r="D802" s="4" t="s">
        <v>663</v>
      </c>
      <c r="K802" s="20"/>
    </row>
    <row r="803" spans="2:11" ht="12.75" hidden="1">
      <c r="B803" s="4" t="s">
        <v>651</v>
      </c>
      <c r="D803" s="4" t="s">
        <v>664</v>
      </c>
      <c r="K803" s="20"/>
    </row>
    <row r="804" spans="2:11" ht="12.75" hidden="1">
      <c r="B804" s="4" t="s">
        <v>651</v>
      </c>
      <c r="D804" s="4" t="s">
        <v>665</v>
      </c>
      <c r="K804" s="20"/>
    </row>
    <row r="805" spans="2:11" ht="12.75" hidden="1">
      <c r="B805" s="12" t="s">
        <v>651</v>
      </c>
      <c r="D805" s="12" t="s">
        <v>666</v>
      </c>
      <c r="E805" s="31"/>
      <c r="K805" s="36"/>
    </row>
    <row r="806" spans="2:11" ht="12.75" hidden="1">
      <c r="B806" s="4" t="s">
        <v>667</v>
      </c>
      <c r="D806" s="4" t="s">
        <v>343</v>
      </c>
      <c r="K806" s="11">
        <v>41998</v>
      </c>
    </row>
    <row r="807" spans="2:11" ht="12.75" hidden="1">
      <c r="B807" s="4" t="s">
        <v>667</v>
      </c>
      <c r="D807" s="4" t="s">
        <v>668</v>
      </c>
      <c r="K807" s="20"/>
    </row>
    <row r="808" spans="2:11" ht="12.75" hidden="1">
      <c r="B808" s="4" t="s">
        <v>667</v>
      </c>
      <c r="D808" s="4" t="s">
        <v>669</v>
      </c>
      <c r="K808" s="20"/>
    </row>
    <row r="809" spans="2:11" ht="12.75" hidden="1">
      <c r="B809" s="12" t="s">
        <v>667</v>
      </c>
      <c r="D809" s="12" t="s">
        <v>670</v>
      </c>
      <c r="E809" s="31"/>
      <c r="K809" s="36"/>
    </row>
    <row r="810" spans="2:11" ht="12.75" hidden="1">
      <c r="B810" s="4" t="s">
        <v>671</v>
      </c>
      <c r="D810" s="4" t="s">
        <v>672</v>
      </c>
      <c r="K810" s="20"/>
    </row>
    <row r="811" spans="2:11" ht="12.75" hidden="1">
      <c r="B811" s="4" t="s">
        <v>671</v>
      </c>
      <c r="D811" s="4" t="s">
        <v>673</v>
      </c>
      <c r="K811" s="20"/>
    </row>
    <row r="812" spans="2:11" ht="12.75" hidden="1">
      <c r="B812" s="4" t="s">
        <v>671</v>
      </c>
      <c r="D812" s="4" t="s">
        <v>371</v>
      </c>
      <c r="K812" s="11">
        <v>43454</v>
      </c>
    </row>
    <row r="813" spans="2:11" ht="12.75" hidden="1">
      <c r="B813" s="4" t="s">
        <v>671</v>
      </c>
      <c r="D813" s="4" t="s">
        <v>674</v>
      </c>
      <c r="K813" s="20"/>
    </row>
    <row r="814" spans="2:11" ht="12.75" hidden="1">
      <c r="B814" s="4" t="s">
        <v>671</v>
      </c>
      <c r="D814" s="4" t="s">
        <v>675</v>
      </c>
      <c r="K814" s="20"/>
    </row>
    <row r="815" spans="2:11" ht="12.75" hidden="1">
      <c r="B815" s="4" t="s">
        <v>671</v>
      </c>
      <c r="D815" s="4" t="s">
        <v>676</v>
      </c>
      <c r="K815" s="20"/>
    </row>
    <row r="816" spans="2:11" ht="12.75" hidden="1">
      <c r="B816" s="4" t="s">
        <v>671</v>
      </c>
      <c r="D816" s="4" t="s">
        <v>677</v>
      </c>
      <c r="K816" s="20"/>
    </row>
    <row r="817" spans="2:13" ht="12.75" hidden="1">
      <c r="B817" s="4" t="s">
        <v>671</v>
      </c>
      <c r="D817" s="4" t="s">
        <v>678</v>
      </c>
      <c r="K817" s="20"/>
    </row>
    <row r="818" spans="2:13" ht="12.75" hidden="1">
      <c r="B818" s="4" t="s">
        <v>671</v>
      </c>
      <c r="D818" s="4" t="s">
        <v>679</v>
      </c>
      <c r="K818" s="20"/>
    </row>
    <row r="819" spans="2:13" ht="12.75" hidden="1">
      <c r="B819" s="4" t="s">
        <v>671</v>
      </c>
      <c r="D819" s="4" t="s">
        <v>680</v>
      </c>
      <c r="K819" s="20"/>
    </row>
    <row r="820" spans="2:13" ht="12.75" hidden="1">
      <c r="B820" s="4" t="s">
        <v>671</v>
      </c>
      <c r="D820" s="4" t="s">
        <v>681</v>
      </c>
      <c r="K820" s="20"/>
    </row>
    <row r="821" spans="2:13" ht="12.75" hidden="1">
      <c r="B821" s="4" t="s">
        <v>671</v>
      </c>
      <c r="D821" s="4" t="s">
        <v>682</v>
      </c>
      <c r="K821" s="20"/>
    </row>
    <row r="822" spans="2:13" ht="12.75" hidden="1">
      <c r="B822" s="4" t="s">
        <v>671</v>
      </c>
      <c r="D822" s="4" t="s">
        <v>683</v>
      </c>
      <c r="K822" s="20"/>
    </row>
    <row r="823" spans="2:13" ht="12.75" hidden="1">
      <c r="B823" s="4" t="s">
        <v>671</v>
      </c>
      <c r="D823" s="4" t="s">
        <v>684</v>
      </c>
      <c r="K823" s="20"/>
    </row>
    <row r="824" spans="2:13" ht="12.75" hidden="1">
      <c r="B824" s="12" t="s">
        <v>671</v>
      </c>
      <c r="D824" s="12" t="s">
        <v>685</v>
      </c>
      <c r="E824" s="31"/>
      <c r="K824" s="36"/>
    </row>
    <row r="825" spans="2:13" ht="12.75" hidden="1">
      <c r="B825" s="4" t="s">
        <v>686</v>
      </c>
      <c r="D825" s="4" t="s">
        <v>687</v>
      </c>
      <c r="K825" s="20"/>
    </row>
    <row r="826" spans="2:13" ht="12.75" hidden="1">
      <c r="B826" s="4" t="s">
        <v>686</v>
      </c>
      <c r="D826" s="4" t="s">
        <v>688</v>
      </c>
      <c r="K826" s="20"/>
    </row>
    <row r="827" spans="2:13" ht="12.75" hidden="1">
      <c r="B827" s="4" t="s">
        <v>686</v>
      </c>
      <c r="D827" s="4" t="s">
        <v>689</v>
      </c>
      <c r="K827" s="26">
        <v>43413</v>
      </c>
    </row>
    <row r="828" spans="2:13" ht="12.75" hidden="1">
      <c r="B828" s="4" t="s">
        <v>686</v>
      </c>
      <c r="D828" s="4" t="s">
        <v>690</v>
      </c>
      <c r="K828" s="20"/>
    </row>
    <row r="829" spans="2:13" ht="12.75" hidden="1">
      <c r="B829" s="4" t="s">
        <v>686</v>
      </c>
      <c r="D829" s="4" t="s">
        <v>691</v>
      </c>
      <c r="K829" s="20"/>
      <c r="L829" s="4" t="s">
        <v>693</v>
      </c>
    </row>
    <row r="830" spans="2:13" ht="12.75" hidden="1">
      <c r="B830" s="4" t="s">
        <v>686</v>
      </c>
      <c r="D830" s="4" t="s">
        <v>694</v>
      </c>
      <c r="K830" s="20"/>
    </row>
    <row r="831" spans="2:13" ht="12.75" hidden="1">
      <c r="B831" s="4" t="s">
        <v>686</v>
      </c>
      <c r="D831" s="4" t="s">
        <v>695</v>
      </c>
      <c r="K831" s="20"/>
      <c r="M831" s="4" t="s">
        <v>618</v>
      </c>
    </row>
    <row r="832" spans="2:13" ht="12.75" hidden="1">
      <c r="B832" s="12" t="s">
        <v>686</v>
      </c>
      <c r="D832" s="12" t="s">
        <v>696</v>
      </c>
      <c r="E832" s="31"/>
      <c r="K832" s="36"/>
    </row>
    <row r="833" spans="2:13" ht="12.75" hidden="1">
      <c r="B833" s="4" t="s">
        <v>697</v>
      </c>
      <c r="D833" s="4" t="s">
        <v>698</v>
      </c>
      <c r="K833" s="20"/>
    </row>
    <row r="834" spans="2:13" ht="12.75" hidden="1">
      <c r="B834" s="4" t="s">
        <v>697</v>
      </c>
      <c r="D834" s="4" t="s">
        <v>699</v>
      </c>
      <c r="K834" s="20"/>
    </row>
    <row r="835" spans="2:13" ht="12.75" hidden="1">
      <c r="B835" s="4" t="s">
        <v>697</v>
      </c>
      <c r="D835" s="4" t="s">
        <v>700</v>
      </c>
      <c r="K835" s="20"/>
    </row>
    <row r="836" spans="2:13" ht="12.75" hidden="1">
      <c r="B836" s="4" t="s">
        <v>697</v>
      </c>
      <c r="D836" s="4" t="s">
        <v>701</v>
      </c>
      <c r="K836" s="20"/>
    </row>
    <row r="837" spans="2:13" ht="12.75" hidden="1">
      <c r="B837" s="4" t="s">
        <v>697</v>
      </c>
      <c r="D837" s="4" t="s">
        <v>702</v>
      </c>
      <c r="K837" s="20"/>
    </row>
    <row r="838" spans="2:13" ht="12.75" hidden="1">
      <c r="B838" s="4" t="s">
        <v>697</v>
      </c>
      <c r="D838" s="4" t="s">
        <v>703</v>
      </c>
      <c r="K838" s="20"/>
    </row>
    <row r="839" spans="2:13" ht="12.75" hidden="1">
      <c r="B839" s="4" t="s">
        <v>697</v>
      </c>
      <c r="D839" s="4" t="s">
        <v>704</v>
      </c>
      <c r="K839" s="20"/>
    </row>
    <row r="840" spans="2:13" ht="12.75" hidden="1">
      <c r="B840" s="4" t="s">
        <v>697</v>
      </c>
      <c r="D840" s="4" t="s">
        <v>705</v>
      </c>
      <c r="K840" s="20"/>
    </row>
    <row r="841" spans="2:13" ht="12.75" hidden="1">
      <c r="B841" s="4" t="s">
        <v>697</v>
      </c>
      <c r="D841" s="4" t="s">
        <v>707</v>
      </c>
      <c r="K841" s="20"/>
    </row>
    <row r="842" spans="2:13" ht="12.75" hidden="1">
      <c r="B842" s="4" t="s">
        <v>697</v>
      </c>
      <c r="D842" s="4" t="s">
        <v>708</v>
      </c>
      <c r="K842" s="20"/>
    </row>
    <row r="843" spans="2:13" ht="12.75" hidden="1">
      <c r="B843" s="4" t="s">
        <v>697</v>
      </c>
      <c r="D843" s="4" t="s">
        <v>709</v>
      </c>
      <c r="K843" s="20"/>
    </row>
    <row r="844" spans="2:13" ht="12.75" hidden="1">
      <c r="B844" s="4" t="s">
        <v>697</v>
      </c>
      <c r="D844" s="4" t="s">
        <v>710</v>
      </c>
      <c r="K844" s="20"/>
    </row>
    <row r="845" spans="2:13" ht="12.75" hidden="1">
      <c r="B845" s="12" t="s">
        <v>697</v>
      </c>
      <c r="D845" s="12" t="s">
        <v>711</v>
      </c>
      <c r="E845" s="31"/>
      <c r="K845" s="15">
        <v>43463</v>
      </c>
    </row>
    <row r="846" spans="2:13" ht="12.75" hidden="1">
      <c r="B846" s="4" t="s">
        <v>712</v>
      </c>
      <c r="D846" s="4" t="s">
        <v>713</v>
      </c>
      <c r="K846" s="11">
        <v>43452</v>
      </c>
    </row>
    <row r="847" spans="2:13" ht="12.75" hidden="1">
      <c r="B847" s="27" t="s">
        <v>712</v>
      </c>
      <c r="D847" s="27" t="s">
        <v>714</v>
      </c>
      <c r="E847" s="32"/>
      <c r="K847" s="20"/>
    </row>
    <row r="848" spans="2:13" ht="12.75" hidden="1">
      <c r="B848" s="4" t="s">
        <v>712</v>
      </c>
      <c r="D848" s="4" t="s">
        <v>715</v>
      </c>
      <c r="K848" s="20"/>
      <c r="L848" s="4" t="s">
        <v>716</v>
      </c>
      <c r="M848" s="4" t="s">
        <v>618</v>
      </c>
    </row>
    <row r="849" spans="2:12" ht="12.75" hidden="1">
      <c r="B849" s="4" t="s">
        <v>712</v>
      </c>
      <c r="D849" s="4" t="s">
        <v>717</v>
      </c>
      <c r="K849" s="20"/>
    </row>
    <row r="850" spans="2:12" ht="12.75" hidden="1">
      <c r="B850" s="4" t="s">
        <v>712</v>
      </c>
      <c r="D850" s="4" t="s">
        <v>718</v>
      </c>
      <c r="K850" s="20"/>
    </row>
    <row r="851" spans="2:12" ht="12.75" hidden="1">
      <c r="B851" s="4" t="s">
        <v>712</v>
      </c>
      <c r="D851" s="4" t="s">
        <v>719</v>
      </c>
      <c r="K851" s="20"/>
    </row>
    <row r="852" spans="2:12" ht="12.75" hidden="1">
      <c r="B852" s="4" t="s">
        <v>712</v>
      </c>
      <c r="D852" s="4" t="s">
        <v>720</v>
      </c>
      <c r="K852" s="20"/>
    </row>
    <row r="853" spans="2:12" ht="12.75" hidden="1">
      <c r="B853" s="27" t="s">
        <v>712</v>
      </c>
      <c r="D853" s="27" t="s">
        <v>721</v>
      </c>
      <c r="E853" s="32"/>
      <c r="K853" s="20"/>
    </row>
    <row r="854" spans="2:12" ht="12.75" hidden="1">
      <c r="B854" s="4" t="s">
        <v>712</v>
      </c>
      <c r="D854" s="4" t="s">
        <v>721</v>
      </c>
      <c r="K854" s="20"/>
      <c r="L854" s="4" t="s">
        <v>722</v>
      </c>
    </row>
    <row r="855" spans="2:12" ht="12.75" hidden="1">
      <c r="B855" s="4" t="s">
        <v>712</v>
      </c>
      <c r="D855" s="4" t="s">
        <v>723</v>
      </c>
      <c r="K855" s="20"/>
    </row>
    <row r="856" spans="2:12" ht="12.75" hidden="1">
      <c r="B856" s="27" t="s">
        <v>712</v>
      </c>
      <c r="D856" s="27" t="s">
        <v>724</v>
      </c>
      <c r="E856" s="32"/>
      <c r="K856" s="20"/>
    </row>
    <row r="857" spans="2:12" ht="12.75" hidden="1">
      <c r="B857" s="4" t="s">
        <v>712</v>
      </c>
      <c r="D857" s="4" t="s">
        <v>724</v>
      </c>
      <c r="K857" s="20"/>
      <c r="L857" s="4" t="s">
        <v>725</v>
      </c>
    </row>
    <row r="858" spans="2:12" ht="12.75" hidden="1">
      <c r="B858" s="4" t="s">
        <v>712</v>
      </c>
      <c r="D858" s="4" t="s">
        <v>726</v>
      </c>
      <c r="K858" s="20"/>
    </row>
    <row r="859" spans="2:12" ht="12.75" hidden="1">
      <c r="B859" s="4" t="s">
        <v>712</v>
      </c>
      <c r="D859" s="4" t="s">
        <v>727</v>
      </c>
      <c r="K859" s="20"/>
    </row>
    <row r="860" spans="2:12" ht="12.75" hidden="1">
      <c r="B860" s="4" t="s">
        <v>712</v>
      </c>
      <c r="D860" s="4" t="s">
        <v>728</v>
      </c>
      <c r="K860" s="20"/>
    </row>
    <row r="861" spans="2:12" ht="12.75" hidden="1">
      <c r="B861" s="4" t="s">
        <v>712</v>
      </c>
      <c r="D861" s="4" t="s">
        <v>729</v>
      </c>
      <c r="K861" s="20"/>
    </row>
    <row r="862" spans="2:12" ht="12.75" hidden="1">
      <c r="B862" s="4" t="s">
        <v>712</v>
      </c>
      <c r="D862" s="4" t="s">
        <v>730</v>
      </c>
      <c r="K862" s="20"/>
    </row>
    <row r="863" spans="2:12" ht="12.75" hidden="1">
      <c r="B863" s="27" t="s">
        <v>712</v>
      </c>
      <c r="D863" s="27" t="s">
        <v>731</v>
      </c>
      <c r="E863" s="32"/>
      <c r="K863" s="20"/>
      <c r="L863" s="4" t="s">
        <v>49</v>
      </c>
    </row>
    <row r="864" spans="2:12" ht="12.75" hidden="1">
      <c r="B864" s="4" t="s">
        <v>712</v>
      </c>
      <c r="D864" s="4" t="s">
        <v>732</v>
      </c>
      <c r="K864" s="20"/>
    </row>
    <row r="865" spans="2:11" ht="12.75" hidden="1">
      <c r="B865" s="4" t="s">
        <v>712</v>
      </c>
      <c r="D865" s="4" t="s">
        <v>733</v>
      </c>
      <c r="K865" s="20"/>
    </row>
    <row r="866" spans="2:11" ht="12.75" hidden="1">
      <c r="B866" s="12" t="s">
        <v>712</v>
      </c>
      <c r="D866" s="12" t="s">
        <v>734</v>
      </c>
      <c r="E866" s="31"/>
      <c r="K866" s="36"/>
    </row>
    <row r="867" spans="2:11" ht="12.75" hidden="1">
      <c r="B867" s="4" t="s">
        <v>735</v>
      </c>
      <c r="D867" s="4" t="s">
        <v>736</v>
      </c>
      <c r="K867" s="20"/>
    </row>
    <row r="868" spans="2:11" ht="12.75" hidden="1">
      <c r="B868" s="4" t="s">
        <v>735</v>
      </c>
      <c r="D868" s="4" t="s">
        <v>737</v>
      </c>
      <c r="K868" s="26">
        <v>42429</v>
      </c>
    </row>
    <row r="869" spans="2:11" ht="12.75" hidden="1">
      <c r="B869" s="4" t="s">
        <v>735</v>
      </c>
      <c r="D869" s="4" t="s">
        <v>738</v>
      </c>
      <c r="K869" s="20"/>
    </row>
    <row r="870" spans="2:11" ht="12.75" hidden="1">
      <c r="B870" s="4" t="s">
        <v>735</v>
      </c>
      <c r="D870" s="4" t="s">
        <v>739</v>
      </c>
      <c r="K870" s="20"/>
    </row>
    <row r="871" spans="2:11" ht="12.75" hidden="1">
      <c r="B871" s="12" t="s">
        <v>735</v>
      </c>
      <c r="D871" s="12" t="s">
        <v>740</v>
      </c>
      <c r="E871" s="31"/>
      <c r="K871" s="36"/>
    </row>
    <row r="872" spans="2:11" ht="12.75" hidden="1">
      <c r="B872" s="4" t="s">
        <v>741</v>
      </c>
      <c r="D872" s="4" t="s">
        <v>742</v>
      </c>
      <c r="K872" s="20"/>
    </row>
    <row r="873" spans="2:11" ht="12.75" hidden="1">
      <c r="B873" s="4" t="s">
        <v>741</v>
      </c>
      <c r="D873" s="4" t="s">
        <v>59</v>
      </c>
      <c r="K873" s="26">
        <v>43509</v>
      </c>
    </row>
    <row r="874" spans="2:11" ht="12.75" hidden="1">
      <c r="B874" s="4" t="s">
        <v>741</v>
      </c>
      <c r="D874" s="4" t="s">
        <v>743</v>
      </c>
      <c r="K874" s="20"/>
    </row>
    <row r="875" spans="2:11" ht="12.75" hidden="1">
      <c r="B875" s="12" t="s">
        <v>741</v>
      </c>
      <c r="D875" s="12" t="s">
        <v>744</v>
      </c>
      <c r="E875" s="31"/>
      <c r="K875" s="36"/>
    </row>
    <row r="876" spans="2:11" ht="12.75" hidden="1">
      <c r="B876" s="4" t="s">
        <v>745</v>
      </c>
      <c r="D876" s="4" t="s">
        <v>746</v>
      </c>
      <c r="K876" s="20"/>
    </row>
    <row r="877" spans="2:11" ht="12.75" hidden="1">
      <c r="B877" s="4" t="s">
        <v>745</v>
      </c>
      <c r="D877" s="4" t="s">
        <v>747</v>
      </c>
      <c r="K877" s="20"/>
    </row>
    <row r="878" spans="2:11" ht="12.75" hidden="1">
      <c r="B878" s="4" t="s">
        <v>745</v>
      </c>
      <c r="D878" s="4" t="s">
        <v>748</v>
      </c>
      <c r="K878" s="11">
        <v>43447</v>
      </c>
    </row>
    <row r="879" spans="2:11" ht="12.75" hidden="1">
      <c r="B879" s="4" t="s">
        <v>745</v>
      </c>
      <c r="D879" s="4" t="s">
        <v>749</v>
      </c>
      <c r="K879" s="20"/>
    </row>
    <row r="880" spans="2:11" ht="12.75" hidden="1">
      <c r="B880" s="4" t="s">
        <v>745</v>
      </c>
      <c r="D880" s="4" t="s">
        <v>750</v>
      </c>
      <c r="K880" s="20"/>
    </row>
    <row r="881" spans="2:12" ht="12.75" hidden="1">
      <c r="B881" s="4" t="s">
        <v>745</v>
      </c>
      <c r="D881" s="4" t="s">
        <v>751</v>
      </c>
      <c r="K881" s="20"/>
      <c r="L881" s="4" t="s">
        <v>752</v>
      </c>
    </row>
    <row r="882" spans="2:12" ht="12.75" hidden="1">
      <c r="B882" s="12" t="s">
        <v>745</v>
      </c>
      <c r="D882" s="12" t="s">
        <v>753</v>
      </c>
      <c r="E882" s="31"/>
      <c r="K882" s="36"/>
      <c r="L882" s="4" t="s">
        <v>754</v>
      </c>
    </row>
    <row r="883" spans="2:12" ht="12.75" hidden="1">
      <c r="B883" s="4" t="s">
        <v>755</v>
      </c>
      <c r="D883" s="4" t="s">
        <v>756</v>
      </c>
      <c r="K883" s="20"/>
    </row>
    <row r="884" spans="2:12" ht="12.75" hidden="1">
      <c r="B884" s="4" t="s">
        <v>755</v>
      </c>
      <c r="D884" s="4" t="s">
        <v>757</v>
      </c>
      <c r="K884" s="20"/>
    </row>
    <row r="885" spans="2:12" ht="12.75" hidden="1">
      <c r="B885" s="4" t="s">
        <v>755</v>
      </c>
      <c r="D885" s="4" t="s">
        <v>758</v>
      </c>
      <c r="K885" s="20"/>
    </row>
    <row r="886" spans="2:12" ht="12.75" hidden="1">
      <c r="B886" s="4" t="s">
        <v>755</v>
      </c>
      <c r="D886" s="4" t="s">
        <v>759</v>
      </c>
      <c r="K886" s="20"/>
    </row>
    <row r="887" spans="2:12" ht="12.75" hidden="1">
      <c r="B887" s="4" t="s">
        <v>755</v>
      </c>
      <c r="D887" s="4" t="s">
        <v>760</v>
      </c>
      <c r="K887" s="20"/>
    </row>
    <row r="888" spans="2:12" ht="12.75" hidden="1">
      <c r="B888" s="4" t="s">
        <v>755</v>
      </c>
      <c r="D888" s="4" t="s">
        <v>761</v>
      </c>
      <c r="K888" s="20"/>
    </row>
    <row r="889" spans="2:12" ht="12.75" hidden="1">
      <c r="B889" s="4" t="s">
        <v>755</v>
      </c>
      <c r="D889" s="4" t="s">
        <v>762</v>
      </c>
      <c r="K889" s="20"/>
    </row>
    <row r="890" spans="2:12" ht="12.75" hidden="1">
      <c r="B890" s="4" t="s">
        <v>755</v>
      </c>
      <c r="D890" s="4" t="s">
        <v>763</v>
      </c>
      <c r="K890" s="20"/>
    </row>
    <row r="891" spans="2:12" ht="12.75" hidden="1">
      <c r="B891" s="4" t="s">
        <v>755</v>
      </c>
      <c r="D891" s="4" t="s">
        <v>764</v>
      </c>
      <c r="K891" s="20"/>
    </row>
    <row r="892" spans="2:12" ht="12.75" hidden="1">
      <c r="B892" s="4" t="s">
        <v>755</v>
      </c>
      <c r="D892" s="4" t="s">
        <v>765</v>
      </c>
      <c r="K892" s="20"/>
    </row>
    <row r="893" spans="2:12" ht="12.75" hidden="1">
      <c r="B893" s="4" t="s">
        <v>755</v>
      </c>
      <c r="D893" s="4" t="s">
        <v>766</v>
      </c>
      <c r="K893" s="20"/>
    </row>
    <row r="894" spans="2:12" ht="12.75" hidden="1">
      <c r="B894" s="4" t="s">
        <v>755</v>
      </c>
      <c r="D894" s="4" t="s">
        <v>767</v>
      </c>
      <c r="K894" s="20"/>
    </row>
    <row r="895" spans="2:12" ht="12.75" hidden="1">
      <c r="B895" s="12" t="s">
        <v>755</v>
      </c>
      <c r="D895" s="12" t="s">
        <v>768</v>
      </c>
      <c r="E895" s="31"/>
      <c r="K895" s="35">
        <v>42136</v>
      </c>
    </row>
    <row r="896" spans="2:12" ht="12.75" hidden="1">
      <c r="B896" s="4" t="s">
        <v>769</v>
      </c>
      <c r="D896" s="4" t="s">
        <v>770</v>
      </c>
      <c r="K896" s="20"/>
    </row>
    <row r="897" spans="2:11" ht="12.75" hidden="1">
      <c r="B897" s="4" t="s">
        <v>769</v>
      </c>
      <c r="D897" s="4" t="s">
        <v>771</v>
      </c>
      <c r="K897" s="26">
        <v>42871</v>
      </c>
    </row>
    <row r="898" spans="2:11" ht="12.75" hidden="1">
      <c r="B898" s="4" t="s">
        <v>769</v>
      </c>
      <c r="D898" s="4" t="s">
        <v>772</v>
      </c>
      <c r="K898" s="20"/>
    </row>
    <row r="899" spans="2:11" ht="12.75" hidden="1">
      <c r="B899" s="4" t="s">
        <v>769</v>
      </c>
      <c r="D899" s="4" t="s">
        <v>773</v>
      </c>
      <c r="K899" s="20"/>
    </row>
    <row r="900" spans="2:11" ht="12.75" hidden="1">
      <c r="B900" s="12" t="s">
        <v>769</v>
      </c>
      <c r="D900" s="12" t="s">
        <v>774</v>
      </c>
      <c r="E900" s="31"/>
      <c r="K900" s="36"/>
    </row>
    <row r="901" spans="2:11" ht="12.75" hidden="1">
      <c r="B901" s="4" t="s">
        <v>775</v>
      </c>
      <c r="D901" s="4" t="s">
        <v>776</v>
      </c>
      <c r="K901" s="20"/>
    </row>
    <row r="902" spans="2:11" ht="12.75" hidden="1">
      <c r="B902" s="4" t="s">
        <v>775</v>
      </c>
      <c r="D902" s="4" t="s">
        <v>777</v>
      </c>
      <c r="K902" s="20"/>
    </row>
    <row r="903" spans="2:11" ht="12.75" hidden="1">
      <c r="B903" s="4" t="s">
        <v>775</v>
      </c>
      <c r="D903" s="4" t="s">
        <v>778</v>
      </c>
      <c r="K903" s="20"/>
    </row>
    <row r="904" spans="2:11" ht="12.75" hidden="1">
      <c r="B904" s="4" t="s">
        <v>775</v>
      </c>
      <c r="D904" s="4" t="s">
        <v>779</v>
      </c>
      <c r="K904" s="20"/>
    </row>
    <row r="905" spans="2:11" ht="12.75" hidden="1">
      <c r="B905" s="4" t="s">
        <v>775</v>
      </c>
      <c r="D905" s="4" t="s">
        <v>780</v>
      </c>
      <c r="K905" s="20"/>
    </row>
    <row r="906" spans="2:11" ht="12.75" hidden="1">
      <c r="B906" s="4" t="s">
        <v>775</v>
      </c>
      <c r="D906" s="4" t="s">
        <v>781</v>
      </c>
      <c r="K906" s="20"/>
    </row>
    <row r="907" spans="2:11" ht="12.75" hidden="1">
      <c r="B907" s="4" t="s">
        <v>775</v>
      </c>
      <c r="D907" s="4" t="s">
        <v>782</v>
      </c>
      <c r="K907" s="20"/>
    </row>
    <row r="908" spans="2:11" ht="12.75" hidden="1">
      <c r="B908" s="4" t="s">
        <v>775</v>
      </c>
      <c r="D908" s="4" t="s">
        <v>783</v>
      </c>
      <c r="K908" s="20"/>
    </row>
    <row r="909" spans="2:11" ht="12.75" hidden="1">
      <c r="B909" s="4" t="s">
        <v>775</v>
      </c>
      <c r="D909" s="4" t="s">
        <v>784</v>
      </c>
      <c r="K909" s="20"/>
    </row>
    <row r="910" spans="2:11" ht="12.75" hidden="1">
      <c r="B910" s="12" t="s">
        <v>775</v>
      </c>
      <c r="D910" s="12" t="s">
        <v>785</v>
      </c>
      <c r="E910" s="31"/>
      <c r="K910" s="35">
        <v>42898</v>
      </c>
    </row>
    <row r="911" spans="2:11" ht="12.75" hidden="1">
      <c r="B911" s="4" t="s">
        <v>786</v>
      </c>
      <c r="D911" s="4" t="s">
        <v>787</v>
      </c>
      <c r="K911" s="20"/>
    </row>
    <row r="912" spans="2:11" ht="12.75" hidden="1">
      <c r="B912" s="4" t="s">
        <v>786</v>
      </c>
      <c r="D912" s="4" t="s">
        <v>788</v>
      </c>
      <c r="K912" s="26">
        <v>43509</v>
      </c>
    </row>
    <row r="913" spans="2:12" ht="12.75" hidden="1">
      <c r="B913" s="4" t="s">
        <v>786</v>
      </c>
      <c r="D913" s="4" t="s">
        <v>789</v>
      </c>
      <c r="K913" s="20"/>
    </row>
    <row r="914" spans="2:12" ht="12.75" hidden="1">
      <c r="B914" s="12" t="s">
        <v>786</v>
      </c>
      <c r="D914" s="12" t="s">
        <v>790</v>
      </c>
      <c r="E914" s="31"/>
      <c r="K914" s="36"/>
    </row>
    <row r="915" spans="2:12" ht="12.75" hidden="1">
      <c r="B915" s="4" t="s">
        <v>791</v>
      </c>
      <c r="D915" s="4" t="s">
        <v>792</v>
      </c>
      <c r="K915" s="26">
        <v>42094</v>
      </c>
    </row>
    <row r="916" spans="2:12" ht="12.75" hidden="1">
      <c r="B916" s="4" t="s">
        <v>791</v>
      </c>
      <c r="D916" s="4" t="s">
        <v>793</v>
      </c>
      <c r="K916" s="20"/>
    </row>
    <row r="917" spans="2:12" ht="12.75" hidden="1">
      <c r="B917" s="4" t="s">
        <v>791</v>
      </c>
      <c r="D917" s="4" t="s">
        <v>794</v>
      </c>
      <c r="K917" s="20"/>
    </row>
    <row r="918" spans="2:12" ht="12.75" hidden="1">
      <c r="B918" s="4" t="s">
        <v>791</v>
      </c>
      <c r="D918" s="4" t="s">
        <v>795</v>
      </c>
      <c r="K918" s="20"/>
    </row>
    <row r="919" spans="2:12" ht="12.75" hidden="1">
      <c r="B919" s="4" t="s">
        <v>791</v>
      </c>
      <c r="D919" s="4" t="s">
        <v>796</v>
      </c>
      <c r="K919" s="20"/>
    </row>
    <row r="920" spans="2:12" ht="12.75" hidden="1">
      <c r="B920" s="12" t="s">
        <v>791</v>
      </c>
      <c r="D920" s="12" t="s">
        <v>797</v>
      </c>
      <c r="E920" s="31"/>
      <c r="K920" s="36"/>
    </row>
    <row r="921" spans="2:12" ht="12.75" hidden="1">
      <c r="B921" s="4" t="s">
        <v>798</v>
      </c>
      <c r="D921" s="4" t="s">
        <v>799</v>
      </c>
      <c r="K921" s="20"/>
    </row>
    <row r="922" spans="2:12" ht="12.75" hidden="1">
      <c r="B922" s="4" t="s">
        <v>798</v>
      </c>
      <c r="D922" s="4" t="s">
        <v>800</v>
      </c>
      <c r="K922" s="11">
        <v>43434</v>
      </c>
    </row>
    <row r="923" spans="2:12" ht="12.75" hidden="1">
      <c r="B923" s="12" t="s">
        <v>798</v>
      </c>
      <c r="D923" s="12" t="s">
        <v>801</v>
      </c>
      <c r="E923" s="31"/>
      <c r="K923" s="36"/>
    </row>
    <row r="924" spans="2:12" ht="12.75" hidden="1">
      <c r="B924" s="4" t="s">
        <v>802</v>
      </c>
      <c r="D924" s="4" t="s">
        <v>803</v>
      </c>
      <c r="K924" s="20"/>
    </row>
    <row r="925" spans="2:12" ht="12.75" hidden="1">
      <c r="B925" s="4" t="s">
        <v>802</v>
      </c>
      <c r="D925" s="4" t="s">
        <v>804</v>
      </c>
      <c r="K925" s="20"/>
    </row>
    <row r="926" spans="2:12" ht="12.75" hidden="1">
      <c r="B926" s="27" t="s">
        <v>802</v>
      </c>
      <c r="D926" s="27" t="s">
        <v>805</v>
      </c>
      <c r="E926" s="32"/>
      <c r="K926" s="37"/>
      <c r="L926" s="4" t="s">
        <v>806</v>
      </c>
    </row>
    <row r="927" spans="2:12" ht="12.75" hidden="1">
      <c r="B927" s="4" t="s">
        <v>802</v>
      </c>
      <c r="D927" s="4" t="s">
        <v>807</v>
      </c>
      <c r="K927" s="20"/>
    </row>
    <row r="928" spans="2:12" ht="12.75" hidden="1">
      <c r="B928" s="4" t="s">
        <v>802</v>
      </c>
      <c r="D928" s="4" t="s">
        <v>808</v>
      </c>
      <c r="K928" s="20"/>
    </row>
    <row r="929" spans="1:11" ht="12.75" hidden="1">
      <c r="B929" s="4" t="s">
        <v>802</v>
      </c>
      <c r="D929" s="4" t="s">
        <v>809</v>
      </c>
      <c r="K929" s="20"/>
    </row>
    <row r="930" spans="1:11" ht="12.75" hidden="1">
      <c r="B930" s="4" t="s">
        <v>802</v>
      </c>
      <c r="D930" s="4" t="s">
        <v>810</v>
      </c>
      <c r="K930" s="20"/>
    </row>
    <row r="931" spans="1:11" ht="12.75" hidden="1">
      <c r="B931" s="4" t="s">
        <v>802</v>
      </c>
      <c r="D931" s="4" t="s">
        <v>811</v>
      </c>
      <c r="K931" s="20"/>
    </row>
    <row r="932" spans="1:11" ht="12.75" hidden="1">
      <c r="B932" s="4" t="s">
        <v>802</v>
      </c>
      <c r="D932" s="4" t="s">
        <v>812</v>
      </c>
      <c r="K932" s="20"/>
    </row>
    <row r="933" spans="1:11" ht="12.75" hidden="1">
      <c r="B933" s="4" t="s">
        <v>802</v>
      </c>
      <c r="D933" s="4" t="s">
        <v>813</v>
      </c>
      <c r="K933" s="20"/>
    </row>
    <row r="934" spans="1:11" ht="12.75" hidden="1">
      <c r="B934" s="4" t="s">
        <v>802</v>
      </c>
      <c r="D934" s="4" t="s">
        <v>814</v>
      </c>
      <c r="K934" s="20"/>
    </row>
    <row r="935" spans="1:11" ht="47.25">
      <c r="A935" s="91">
        <v>4</v>
      </c>
      <c r="B935" s="77" t="s">
        <v>802</v>
      </c>
      <c r="C935" s="79" t="s">
        <v>1547</v>
      </c>
      <c r="D935" s="82" t="s">
        <v>338</v>
      </c>
      <c r="E935" s="83">
        <v>43707</v>
      </c>
      <c r="K935" s="26"/>
    </row>
    <row r="936" spans="1:11" ht="12.75" hidden="1">
      <c r="B936" s="4" t="s">
        <v>802</v>
      </c>
      <c r="D936" s="4" t="s">
        <v>815</v>
      </c>
      <c r="K936" s="20"/>
    </row>
    <row r="937" spans="1:11" ht="12.75" hidden="1">
      <c r="B937" s="4" t="s">
        <v>802</v>
      </c>
      <c r="D937" s="4" t="s">
        <v>816</v>
      </c>
      <c r="K937" s="20"/>
    </row>
    <row r="938" spans="1:11" ht="12.75" hidden="1">
      <c r="B938" s="4" t="s">
        <v>802</v>
      </c>
      <c r="D938" s="4" t="s">
        <v>817</v>
      </c>
      <c r="K938" s="20"/>
    </row>
    <row r="939" spans="1:11" ht="12.75" hidden="1">
      <c r="B939" s="12" t="s">
        <v>802</v>
      </c>
      <c r="D939" s="12" t="s">
        <v>818</v>
      </c>
      <c r="E939" s="31"/>
      <c r="K939" s="36"/>
    </row>
    <row r="940" spans="1:11" ht="12.75" hidden="1">
      <c r="B940" s="4" t="s">
        <v>819</v>
      </c>
      <c r="D940" s="4" t="s">
        <v>820</v>
      </c>
      <c r="K940" s="20"/>
    </row>
    <row r="941" spans="1:11" ht="12.75" hidden="1">
      <c r="B941" s="4" t="s">
        <v>819</v>
      </c>
      <c r="D941" s="4" t="s">
        <v>821</v>
      </c>
      <c r="K941" s="20"/>
    </row>
    <row r="942" spans="1:11" ht="12.75" hidden="1">
      <c r="B942" s="4" t="s">
        <v>819</v>
      </c>
      <c r="D942" s="4" t="s">
        <v>822</v>
      </c>
      <c r="K942" s="20"/>
    </row>
    <row r="943" spans="1:11" ht="12.75" hidden="1">
      <c r="B943" s="4" t="s">
        <v>819</v>
      </c>
      <c r="D943" s="4" t="s">
        <v>823</v>
      </c>
      <c r="K943" s="20"/>
    </row>
    <row r="944" spans="1:11" ht="12.75" hidden="1">
      <c r="B944" s="12" t="s">
        <v>819</v>
      </c>
      <c r="D944" s="12" t="s">
        <v>575</v>
      </c>
      <c r="E944" s="31"/>
      <c r="K944" s="15">
        <v>43454</v>
      </c>
    </row>
    <row r="945" spans="2:11" ht="12.75" hidden="1">
      <c r="B945" s="4" t="s">
        <v>824</v>
      </c>
      <c r="D945" s="4" t="s">
        <v>825</v>
      </c>
      <c r="K945" s="20"/>
    </row>
    <row r="946" spans="2:11" ht="12.75" hidden="1">
      <c r="B946" s="4" t="s">
        <v>824</v>
      </c>
      <c r="D946" s="4" t="s">
        <v>826</v>
      </c>
      <c r="K946" s="26">
        <v>42283</v>
      </c>
    </row>
    <row r="947" spans="2:11" ht="12.75" hidden="1">
      <c r="B947" s="4" t="s">
        <v>824</v>
      </c>
      <c r="D947" s="4" t="s">
        <v>827</v>
      </c>
      <c r="K947" s="20"/>
    </row>
    <row r="948" spans="2:11" ht="12.75" hidden="1">
      <c r="B948" s="4" t="s">
        <v>824</v>
      </c>
      <c r="D948" s="4" t="s">
        <v>828</v>
      </c>
      <c r="K948" s="20"/>
    </row>
    <row r="949" spans="2:11" ht="12.75" hidden="1">
      <c r="B949" s="4" t="s">
        <v>824</v>
      </c>
      <c r="D949" s="4" t="s">
        <v>829</v>
      </c>
      <c r="K949" s="20"/>
    </row>
    <row r="950" spans="2:11" ht="12.75" hidden="1">
      <c r="B950" s="4" t="s">
        <v>824</v>
      </c>
      <c r="D950" s="4" t="s">
        <v>830</v>
      </c>
      <c r="K950" s="30"/>
    </row>
    <row r="951" spans="2:11" ht="12.75" hidden="1">
      <c r="B951" s="4" t="s">
        <v>824</v>
      </c>
      <c r="D951" s="4" t="s">
        <v>831</v>
      </c>
      <c r="K951" s="20"/>
    </row>
    <row r="952" spans="2:11" ht="12.75" hidden="1">
      <c r="B952" s="4" t="s">
        <v>824</v>
      </c>
      <c r="D952" s="4" t="s">
        <v>832</v>
      </c>
      <c r="K952" s="20"/>
    </row>
    <row r="953" spans="2:11" ht="12.75" hidden="1">
      <c r="B953" s="12" t="s">
        <v>824</v>
      </c>
      <c r="D953" s="12" t="s">
        <v>833</v>
      </c>
      <c r="E953" s="31"/>
      <c r="K953" s="36"/>
    </row>
    <row r="954" spans="2:11" ht="12.75" hidden="1">
      <c r="B954" s="4" t="s">
        <v>834</v>
      </c>
      <c r="D954" s="4" t="s">
        <v>835</v>
      </c>
      <c r="K954" s="20"/>
    </row>
    <row r="955" spans="2:11" ht="12.75" hidden="1">
      <c r="B955" s="4" t="s">
        <v>834</v>
      </c>
      <c r="D955" s="4" t="s">
        <v>836</v>
      </c>
      <c r="K955" s="20"/>
    </row>
    <row r="956" spans="2:11" ht="12.75" hidden="1">
      <c r="B956" s="4" t="s">
        <v>834</v>
      </c>
      <c r="D956" s="4" t="s">
        <v>837</v>
      </c>
      <c r="K956" s="20"/>
    </row>
    <row r="957" spans="2:11" ht="12.75" hidden="1">
      <c r="B957" s="4" t="s">
        <v>834</v>
      </c>
      <c r="D957" s="4" t="s">
        <v>446</v>
      </c>
      <c r="K957" s="26">
        <v>43524</v>
      </c>
    </row>
    <row r="958" spans="2:11" ht="12.75" hidden="1">
      <c r="B958" s="4" t="s">
        <v>834</v>
      </c>
      <c r="D958" s="4" t="s">
        <v>838</v>
      </c>
      <c r="K958" s="20"/>
    </row>
    <row r="959" spans="2:11" ht="12.75" hidden="1">
      <c r="B959" s="4" t="s">
        <v>834</v>
      </c>
      <c r="D959" s="4" t="s">
        <v>839</v>
      </c>
      <c r="K959" s="20"/>
    </row>
    <row r="960" spans="2:11" ht="12.75" hidden="1">
      <c r="B960" s="4" t="s">
        <v>834</v>
      </c>
      <c r="D960" s="4" t="s">
        <v>840</v>
      </c>
      <c r="K960" s="20"/>
    </row>
    <row r="961" spans="2:12" ht="12.75" hidden="1">
      <c r="B961" s="12" t="s">
        <v>834</v>
      </c>
      <c r="D961" s="12" t="s">
        <v>841</v>
      </c>
      <c r="E961" s="31"/>
      <c r="K961" s="36"/>
    </row>
    <row r="962" spans="2:12" ht="12.75" hidden="1">
      <c r="B962" s="4" t="s">
        <v>842</v>
      </c>
      <c r="D962" s="4" t="s">
        <v>843</v>
      </c>
      <c r="K962" s="20"/>
    </row>
    <row r="963" spans="2:12" ht="12.75" hidden="1">
      <c r="B963" s="4" t="s">
        <v>842</v>
      </c>
      <c r="D963" s="4" t="s">
        <v>844</v>
      </c>
      <c r="K963" s="11">
        <v>43447</v>
      </c>
    </row>
    <row r="964" spans="2:12" ht="12.75" hidden="1">
      <c r="B964" s="4" t="s">
        <v>842</v>
      </c>
      <c r="D964" s="4" t="s">
        <v>845</v>
      </c>
      <c r="K964" s="20"/>
    </row>
    <row r="965" spans="2:12" ht="12.75" hidden="1">
      <c r="B965" s="4" t="s">
        <v>842</v>
      </c>
      <c r="D965" s="4" t="s">
        <v>846</v>
      </c>
      <c r="K965" s="20"/>
    </row>
    <row r="966" spans="2:12" ht="12.75" hidden="1">
      <c r="B966" s="12" t="s">
        <v>842</v>
      </c>
      <c r="D966" s="12" t="s">
        <v>847</v>
      </c>
      <c r="E966" s="31"/>
      <c r="K966" s="36"/>
    </row>
    <row r="967" spans="2:12" ht="12.75" hidden="1">
      <c r="B967" s="4" t="s">
        <v>848</v>
      </c>
      <c r="D967" s="4" t="s">
        <v>849</v>
      </c>
      <c r="K967" s="20"/>
    </row>
    <row r="968" spans="2:12" ht="12.75" hidden="1">
      <c r="B968" s="27" t="s">
        <v>848</v>
      </c>
      <c r="D968" s="27" t="s">
        <v>850</v>
      </c>
      <c r="E968" s="32"/>
      <c r="K968" s="37"/>
      <c r="L968" s="4" t="s">
        <v>851</v>
      </c>
    </row>
    <row r="969" spans="2:12" ht="12.75" hidden="1">
      <c r="B969" s="4" t="s">
        <v>848</v>
      </c>
      <c r="D969" s="4" t="s">
        <v>852</v>
      </c>
      <c r="K969" s="20"/>
    </row>
    <row r="970" spans="2:12" ht="12.75" hidden="1">
      <c r="B970" s="4" t="s">
        <v>848</v>
      </c>
      <c r="D970" s="4" t="s">
        <v>853</v>
      </c>
      <c r="K970" s="20"/>
    </row>
    <row r="971" spans="2:12" ht="12.75" hidden="1">
      <c r="B971" s="12" t="s">
        <v>848</v>
      </c>
      <c r="D971" s="12" t="s">
        <v>572</v>
      </c>
      <c r="E971" s="31"/>
      <c r="K971" s="15">
        <v>41926</v>
      </c>
    </row>
    <row r="972" spans="2:12" ht="12.75" hidden="1">
      <c r="B972" s="4" t="s">
        <v>854</v>
      </c>
      <c r="D972" s="4" t="s">
        <v>296</v>
      </c>
      <c r="K972" s="26">
        <v>43208</v>
      </c>
    </row>
    <row r="973" spans="2:12" ht="12.75" hidden="1">
      <c r="B973" s="4" t="s">
        <v>854</v>
      </c>
      <c r="D973" s="4" t="s">
        <v>855</v>
      </c>
      <c r="K973" s="20"/>
    </row>
    <row r="974" spans="2:12" ht="12.75" hidden="1">
      <c r="B974" s="4" t="s">
        <v>854</v>
      </c>
      <c r="D974" s="4" t="s">
        <v>856</v>
      </c>
      <c r="K974" s="20"/>
    </row>
    <row r="975" spans="2:12" ht="12.75" hidden="1">
      <c r="B975" s="12" t="s">
        <v>854</v>
      </c>
      <c r="D975" s="12" t="s">
        <v>857</v>
      </c>
      <c r="E975" s="31"/>
      <c r="K975" s="36"/>
    </row>
    <row r="976" spans="2:12" ht="12.75" hidden="1">
      <c r="B976" s="4" t="s">
        <v>858</v>
      </c>
      <c r="D976" s="4" t="s">
        <v>859</v>
      </c>
      <c r="K976" s="11">
        <v>42734</v>
      </c>
    </row>
    <row r="977" spans="2:11" ht="12.75" hidden="1">
      <c r="B977" s="4" t="s">
        <v>858</v>
      </c>
      <c r="D977" s="4" t="s">
        <v>860</v>
      </c>
      <c r="K977" s="20"/>
    </row>
    <row r="978" spans="2:11" ht="12.75" hidden="1">
      <c r="B978" s="4" t="s">
        <v>858</v>
      </c>
      <c r="D978" s="4" t="s">
        <v>861</v>
      </c>
      <c r="K978" s="20"/>
    </row>
    <row r="979" spans="2:11" ht="12.75" hidden="1">
      <c r="B979" s="4" t="s">
        <v>858</v>
      </c>
      <c r="D979" s="4" t="s">
        <v>862</v>
      </c>
      <c r="K979" s="20"/>
    </row>
    <row r="980" spans="2:11" ht="12.75" hidden="1">
      <c r="B980" s="4" t="s">
        <v>858</v>
      </c>
      <c r="D980" s="4" t="s">
        <v>863</v>
      </c>
      <c r="K980" s="20"/>
    </row>
    <row r="981" spans="2:11" ht="12.75" hidden="1">
      <c r="B981" s="12" t="s">
        <v>858</v>
      </c>
      <c r="D981" s="12" t="s">
        <v>864</v>
      </c>
      <c r="E981" s="31"/>
      <c r="K981" s="36"/>
    </row>
    <row r="982" spans="2:11" ht="12.75" hidden="1">
      <c r="B982" s="4" t="s">
        <v>865</v>
      </c>
      <c r="D982" s="4" t="s">
        <v>866</v>
      </c>
      <c r="K982" s="11">
        <v>43067</v>
      </c>
    </row>
    <row r="983" spans="2:11" ht="12.75" hidden="1">
      <c r="B983" s="4" t="s">
        <v>865</v>
      </c>
      <c r="D983" s="4" t="s">
        <v>867</v>
      </c>
      <c r="K983" s="11">
        <v>42724</v>
      </c>
    </row>
    <row r="984" spans="2:11" ht="12.75" hidden="1">
      <c r="B984" s="4" t="s">
        <v>865</v>
      </c>
      <c r="D984" s="4" t="s">
        <v>868</v>
      </c>
      <c r="K984" s="20"/>
    </row>
    <row r="985" spans="2:11" ht="12.75" hidden="1">
      <c r="B985" s="4" t="s">
        <v>865</v>
      </c>
      <c r="D985" s="4" t="s">
        <v>869</v>
      </c>
      <c r="K985" s="20"/>
    </row>
    <row r="986" spans="2:11" ht="12.75" hidden="1">
      <c r="B986" s="4" t="s">
        <v>865</v>
      </c>
      <c r="D986" s="4" t="s">
        <v>870</v>
      </c>
      <c r="K986" s="20"/>
    </row>
    <row r="987" spans="2:11" ht="12.75" hidden="1">
      <c r="B987" s="4" t="s">
        <v>865</v>
      </c>
      <c r="D987" s="4" t="s">
        <v>871</v>
      </c>
      <c r="K987" s="20"/>
    </row>
    <row r="988" spans="2:11" ht="12.75" hidden="1">
      <c r="B988" s="4" t="s">
        <v>865</v>
      </c>
      <c r="D988" s="4" t="s">
        <v>872</v>
      </c>
      <c r="K988" s="20"/>
    </row>
    <row r="989" spans="2:11" ht="12.75" hidden="1">
      <c r="B989" s="4" t="s">
        <v>865</v>
      </c>
      <c r="D989" s="4" t="s">
        <v>873</v>
      </c>
      <c r="K989" s="20"/>
    </row>
    <row r="990" spans="2:11" ht="12.75" hidden="1">
      <c r="B990" s="12" t="s">
        <v>865</v>
      </c>
      <c r="D990" s="12" t="s">
        <v>874</v>
      </c>
      <c r="E990" s="31"/>
      <c r="K990" s="36"/>
    </row>
    <row r="991" spans="2:11" ht="12.75" hidden="1">
      <c r="B991" s="4" t="s">
        <v>875</v>
      </c>
      <c r="D991" s="4" t="s">
        <v>876</v>
      </c>
      <c r="K991" s="20"/>
    </row>
    <row r="992" spans="2:11" ht="12.75" hidden="1">
      <c r="B992" s="4" t="s">
        <v>875</v>
      </c>
      <c r="D992" s="4" t="s">
        <v>572</v>
      </c>
      <c r="K992" s="11">
        <v>41926</v>
      </c>
    </row>
    <row r="993" spans="2:11" ht="12.75" hidden="1">
      <c r="B993" s="4" t="s">
        <v>875</v>
      </c>
      <c r="D993" s="4" t="s">
        <v>877</v>
      </c>
      <c r="K993" s="20"/>
    </row>
    <row r="994" spans="2:11" ht="12.75" hidden="1">
      <c r="B994" s="4" t="s">
        <v>875</v>
      </c>
      <c r="D994" s="4" t="s">
        <v>878</v>
      </c>
      <c r="K994" s="20"/>
    </row>
    <row r="995" spans="2:11" ht="12.75" hidden="1">
      <c r="B995" s="4" t="s">
        <v>875</v>
      </c>
      <c r="D995" s="4" t="s">
        <v>879</v>
      </c>
      <c r="K995" s="20"/>
    </row>
    <row r="996" spans="2:11" ht="12.75" hidden="1">
      <c r="B996" s="4" t="s">
        <v>875</v>
      </c>
      <c r="D996" s="4" t="s">
        <v>880</v>
      </c>
      <c r="K996" s="20"/>
    </row>
    <row r="997" spans="2:11" ht="12.75" hidden="1">
      <c r="B997" s="4" t="s">
        <v>875</v>
      </c>
      <c r="D997" s="4" t="s">
        <v>881</v>
      </c>
      <c r="K997" s="20"/>
    </row>
    <row r="998" spans="2:11" ht="12.75" hidden="1">
      <c r="B998" s="4" t="s">
        <v>875</v>
      </c>
      <c r="D998" s="4" t="s">
        <v>882</v>
      </c>
      <c r="K998" s="20"/>
    </row>
    <row r="999" spans="2:11" ht="12.75" hidden="1">
      <c r="B999" s="4" t="s">
        <v>875</v>
      </c>
      <c r="D999" s="4" t="s">
        <v>883</v>
      </c>
      <c r="K999" s="20"/>
    </row>
    <row r="1000" spans="2:11" ht="12.75" hidden="1">
      <c r="B1000" s="4" t="s">
        <v>875</v>
      </c>
      <c r="D1000" s="4" t="s">
        <v>884</v>
      </c>
      <c r="K1000" s="20"/>
    </row>
    <row r="1001" spans="2:11" ht="12.75" hidden="1">
      <c r="B1001" s="4" t="s">
        <v>875</v>
      </c>
      <c r="D1001" s="4" t="s">
        <v>885</v>
      </c>
      <c r="K1001" s="20"/>
    </row>
    <row r="1002" spans="2:11" ht="12.75" hidden="1">
      <c r="B1002" s="12" t="s">
        <v>875</v>
      </c>
      <c r="D1002" s="12" t="s">
        <v>886</v>
      </c>
      <c r="E1002" s="31"/>
      <c r="K1002" s="36"/>
    </row>
    <row r="1003" spans="2:11" ht="12.75" hidden="1">
      <c r="B1003" s="4" t="s">
        <v>887</v>
      </c>
      <c r="D1003" s="4" t="s">
        <v>888</v>
      </c>
      <c r="K1003" s="20"/>
    </row>
    <row r="1004" spans="2:11" ht="12.75" hidden="1">
      <c r="B1004" s="4" t="s">
        <v>887</v>
      </c>
      <c r="D1004" s="4" t="s">
        <v>889</v>
      </c>
      <c r="K1004" s="20"/>
    </row>
    <row r="1005" spans="2:11" ht="12.75" hidden="1">
      <c r="B1005" s="4" t="s">
        <v>887</v>
      </c>
      <c r="D1005" s="4" t="s">
        <v>890</v>
      </c>
      <c r="K1005" s="20"/>
    </row>
    <row r="1006" spans="2:11" ht="12.75" hidden="1">
      <c r="B1006" s="4" t="s">
        <v>887</v>
      </c>
      <c r="D1006" s="4" t="s">
        <v>891</v>
      </c>
      <c r="K1006" s="20"/>
    </row>
    <row r="1007" spans="2:11" ht="12.75" hidden="1">
      <c r="B1007" s="4" t="s">
        <v>887</v>
      </c>
      <c r="D1007" s="4" t="s">
        <v>892</v>
      </c>
      <c r="K1007" s="20"/>
    </row>
    <row r="1008" spans="2:11" ht="12.75" hidden="1">
      <c r="B1008" s="4" t="s">
        <v>887</v>
      </c>
      <c r="D1008" s="4" t="s">
        <v>893</v>
      </c>
      <c r="K1008" s="20"/>
    </row>
    <row r="1009" spans="2:11" ht="12.75" hidden="1">
      <c r="B1009" s="12" t="s">
        <v>887</v>
      </c>
      <c r="D1009" s="12" t="s">
        <v>894</v>
      </c>
      <c r="E1009" s="31"/>
      <c r="K1009" s="15">
        <v>41926</v>
      </c>
    </row>
    <row r="1010" spans="2:11" ht="12.75" hidden="1">
      <c r="B1010" s="4" t="s">
        <v>896</v>
      </c>
      <c r="D1010" s="4" t="s">
        <v>897</v>
      </c>
      <c r="K1010" s="20"/>
    </row>
    <row r="1011" spans="2:11" ht="12.75" hidden="1">
      <c r="B1011" s="4" t="s">
        <v>896</v>
      </c>
      <c r="D1011" s="4" t="s">
        <v>898</v>
      </c>
      <c r="K1011" s="20"/>
    </row>
    <row r="1012" spans="2:11" ht="12.75" hidden="1">
      <c r="B1012" s="4" t="s">
        <v>896</v>
      </c>
      <c r="D1012" s="4" t="s">
        <v>899</v>
      </c>
      <c r="K1012" s="20"/>
    </row>
    <row r="1013" spans="2:11" ht="12.75" hidden="1">
      <c r="B1013" s="4" t="s">
        <v>896</v>
      </c>
      <c r="D1013" s="4" t="s">
        <v>900</v>
      </c>
      <c r="K1013" s="20"/>
    </row>
    <row r="1014" spans="2:11" ht="12.75" hidden="1">
      <c r="B1014" s="4" t="s">
        <v>896</v>
      </c>
      <c r="D1014" s="4" t="s">
        <v>901</v>
      </c>
      <c r="K1014" s="20"/>
    </row>
    <row r="1015" spans="2:11" ht="12.75" hidden="1">
      <c r="B1015" s="4" t="s">
        <v>896</v>
      </c>
      <c r="D1015" s="4" t="s">
        <v>902</v>
      </c>
      <c r="K1015" s="20"/>
    </row>
    <row r="1016" spans="2:11" ht="12.75" hidden="1">
      <c r="B1016" s="12" t="s">
        <v>896</v>
      </c>
      <c r="D1016" s="12" t="s">
        <v>903</v>
      </c>
      <c r="E1016" s="31"/>
      <c r="K1016" s="35">
        <v>42045</v>
      </c>
    </row>
    <row r="1017" spans="2:11" ht="12.75" hidden="1">
      <c r="B1017" s="4" t="s">
        <v>904</v>
      </c>
      <c r="D1017" s="4" t="s">
        <v>905</v>
      </c>
      <c r="K1017" s="11">
        <v>41967</v>
      </c>
    </row>
    <row r="1018" spans="2:11" ht="12.75" hidden="1">
      <c r="B1018" s="4" t="s">
        <v>904</v>
      </c>
      <c r="D1018" s="4" t="s">
        <v>793</v>
      </c>
      <c r="K1018" s="20"/>
    </row>
    <row r="1019" spans="2:11" ht="12.75" hidden="1">
      <c r="B1019" s="4" t="s">
        <v>904</v>
      </c>
      <c r="D1019" s="4" t="s">
        <v>906</v>
      </c>
      <c r="K1019" s="20"/>
    </row>
    <row r="1020" spans="2:11" ht="12.75" hidden="1">
      <c r="B1020" s="12" t="s">
        <v>904</v>
      </c>
      <c r="D1020" s="12" t="s">
        <v>907</v>
      </c>
      <c r="E1020" s="31"/>
      <c r="K1020" s="36"/>
    </row>
    <row r="1021" spans="2:11" ht="12.75" hidden="1">
      <c r="B1021" s="4" t="s">
        <v>908</v>
      </c>
      <c r="D1021" s="4" t="s">
        <v>909</v>
      </c>
      <c r="K1021" s="20"/>
    </row>
    <row r="1022" spans="2:11" ht="12.75" hidden="1">
      <c r="B1022" s="4" t="s">
        <v>908</v>
      </c>
      <c r="D1022" s="4" t="s">
        <v>903</v>
      </c>
      <c r="K1022" s="26">
        <v>42045</v>
      </c>
    </row>
    <row r="1023" spans="2:11" ht="12.75" hidden="1">
      <c r="B1023" s="4" t="s">
        <v>908</v>
      </c>
      <c r="D1023" s="4" t="s">
        <v>910</v>
      </c>
      <c r="K1023" s="20"/>
    </row>
    <row r="1024" spans="2:11" ht="12.75" hidden="1">
      <c r="B1024" s="4" t="s">
        <v>908</v>
      </c>
      <c r="D1024" s="4" t="s">
        <v>898</v>
      </c>
      <c r="K1024" s="20"/>
    </row>
    <row r="1025" spans="2:11" ht="12.75" hidden="1">
      <c r="B1025" s="12" t="s">
        <v>908</v>
      </c>
      <c r="D1025" s="12" t="s">
        <v>911</v>
      </c>
      <c r="E1025" s="31"/>
      <c r="K1025" s="36"/>
    </row>
    <row r="1026" spans="2:11" ht="12.75" hidden="1">
      <c r="B1026" s="4" t="s">
        <v>912</v>
      </c>
      <c r="D1026" s="4" t="s">
        <v>913</v>
      </c>
      <c r="K1026" s="20"/>
    </row>
    <row r="1027" spans="2:11" ht="12.75" hidden="1">
      <c r="B1027" s="4" t="s">
        <v>912</v>
      </c>
      <c r="D1027" s="4" t="s">
        <v>914</v>
      </c>
      <c r="K1027" s="20"/>
    </row>
    <row r="1028" spans="2:11" ht="12.75" hidden="1">
      <c r="B1028" s="4" t="s">
        <v>912</v>
      </c>
      <c r="D1028" s="4" t="s">
        <v>915</v>
      </c>
      <c r="K1028" s="20"/>
    </row>
    <row r="1029" spans="2:11" ht="12.75" hidden="1">
      <c r="B1029" s="12" t="s">
        <v>912</v>
      </c>
      <c r="D1029" s="12" t="s">
        <v>916</v>
      </c>
      <c r="E1029" s="31"/>
      <c r="K1029" s="35">
        <v>42915</v>
      </c>
    </row>
    <row r="1030" spans="2:11" ht="12.75" hidden="1">
      <c r="B1030" s="4" t="s">
        <v>917</v>
      </c>
      <c r="D1030" s="4" t="s">
        <v>918</v>
      </c>
      <c r="K1030" s="20"/>
    </row>
    <row r="1031" spans="2:11" ht="12.75" hidden="1">
      <c r="B1031" s="4" t="s">
        <v>917</v>
      </c>
      <c r="D1031" s="4" t="s">
        <v>919</v>
      </c>
      <c r="K1031" s="20"/>
    </row>
    <row r="1032" spans="2:11" ht="12.75" hidden="1">
      <c r="B1032" s="4" t="s">
        <v>917</v>
      </c>
      <c r="D1032" s="4" t="s">
        <v>920</v>
      </c>
      <c r="K1032" s="20"/>
    </row>
    <row r="1033" spans="2:11" ht="12.75" hidden="1">
      <c r="B1033" s="4" t="s">
        <v>917</v>
      </c>
      <c r="D1033" s="4" t="s">
        <v>921</v>
      </c>
      <c r="K1033" s="20"/>
    </row>
    <row r="1034" spans="2:11" ht="12.75" hidden="1">
      <c r="B1034" s="4" t="s">
        <v>917</v>
      </c>
      <c r="D1034" s="4" t="s">
        <v>922</v>
      </c>
      <c r="K1034" s="20"/>
    </row>
    <row r="1035" spans="2:11" ht="12.75" hidden="1">
      <c r="B1035" s="4" t="s">
        <v>917</v>
      </c>
      <c r="D1035" s="4" t="s">
        <v>923</v>
      </c>
      <c r="K1035" s="20"/>
    </row>
    <row r="1036" spans="2:11" ht="12.75" hidden="1">
      <c r="B1036" s="12" t="s">
        <v>917</v>
      </c>
      <c r="D1036" s="12" t="s">
        <v>711</v>
      </c>
      <c r="E1036" s="31"/>
      <c r="K1036" s="15">
        <v>43463</v>
      </c>
    </row>
    <row r="1037" spans="2:11" ht="12.75" hidden="1">
      <c r="B1037" s="4" t="s">
        <v>924</v>
      </c>
      <c r="D1037" s="4" t="s">
        <v>925</v>
      </c>
      <c r="K1037" s="20"/>
    </row>
    <row r="1038" spans="2:11" ht="12.75" hidden="1">
      <c r="B1038" s="4" t="s">
        <v>924</v>
      </c>
      <c r="D1038" s="4" t="s">
        <v>927</v>
      </c>
      <c r="K1038" s="20"/>
    </row>
    <row r="1039" spans="2:11" ht="12.75" hidden="1">
      <c r="B1039" s="4" t="s">
        <v>924</v>
      </c>
      <c r="D1039" s="4" t="s">
        <v>928</v>
      </c>
      <c r="K1039" s="26">
        <v>43524</v>
      </c>
    </row>
    <row r="1040" spans="2:11" ht="12.75" hidden="1">
      <c r="B1040" s="4" t="s">
        <v>924</v>
      </c>
      <c r="D1040" s="4" t="s">
        <v>929</v>
      </c>
      <c r="K1040" s="20"/>
    </row>
    <row r="1041" spans="2:11" ht="12.75" hidden="1">
      <c r="B1041" s="4" t="s">
        <v>924</v>
      </c>
      <c r="D1041" s="4" t="s">
        <v>930</v>
      </c>
      <c r="K1041" s="20"/>
    </row>
    <row r="1042" spans="2:11" ht="12.75" hidden="1">
      <c r="B1042" s="4" t="s">
        <v>924</v>
      </c>
      <c r="D1042" s="4" t="s">
        <v>931</v>
      </c>
      <c r="K1042" s="20"/>
    </row>
    <row r="1043" spans="2:11" ht="12.75" hidden="1">
      <c r="B1043" s="4" t="s">
        <v>924</v>
      </c>
      <c r="D1043" s="4" t="s">
        <v>932</v>
      </c>
      <c r="K1043" s="20"/>
    </row>
    <row r="1044" spans="2:11" ht="12.75" hidden="1">
      <c r="B1044" s="4" t="s">
        <v>924</v>
      </c>
      <c r="D1044" s="4" t="s">
        <v>933</v>
      </c>
      <c r="K1044" s="20"/>
    </row>
    <row r="1045" spans="2:11" ht="12.75" hidden="1">
      <c r="B1045" s="4" t="s">
        <v>924</v>
      </c>
      <c r="D1045" s="4" t="s">
        <v>935</v>
      </c>
      <c r="K1045" s="20"/>
    </row>
    <row r="1046" spans="2:11" ht="12.75" hidden="1">
      <c r="B1046" s="4" t="s">
        <v>924</v>
      </c>
      <c r="D1046" s="4" t="s">
        <v>936</v>
      </c>
      <c r="K1046" s="20"/>
    </row>
    <row r="1047" spans="2:11" ht="12.75" hidden="1">
      <c r="B1047" s="4" t="s">
        <v>924</v>
      </c>
      <c r="D1047" s="4" t="s">
        <v>937</v>
      </c>
      <c r="K1047" s="20"/>
    </row>
    <row r="1048" spans="2:11" ht="12.75" hidden="1">
      <c r="B1048" s="4" t="s">
        <v>924</v>
      </c>
      <c r="D1048" s="4" t="s">
        <v>938</v>
      </c>
      <c r="K1048" s="20"/>
    </row>
    <row r="1049" spans="2:11" ht="12.75" hidden="1">
      <c r="B1049" s="4" t="s">
        <v>924</v>
      </c>
      <c r="D1049" s="4" t="s">
        <v>939</v>
      </c>
      <c r="K1049" s="20"/>
    </row>
    <row r="1050" spans="2:11" ht="12.75" hidden="1">
      <c r="B1050" s="4" t="s">
        <v>924</v>
      </c>
      <c r="D1050" s="4" t="s">
        <v>940</v>
      </c>
      <c r="K1050" s="20"/>
    </row>
    <row r="1051" spans="2:11" ht="12.75" hidden="1">
      <c r="B1051" s="4" t="s">
        <v>924</v>
      </c>
      <c r="D1051" s="4" t="s">
        <v>941</v>
      </c>
      <c r="K1051" s="20"/>
    </row>
    <row r="1052" spans="2:11" ht="12.75" hidden="1">
      <c r="B1052" s="4" t="s">
        <v>924</v>
      </c>
      <c r="D1052" s="4" t="s">
        <v>942</v>
      </c>
      <c r="K1052" s="20"/>
    </row>
    <row r="1053" spans="2:11" ht="12.75" hidden="1">
      <c r="B1053" s="4" t="s">
        <v>924</v>
      </c>
      <c r="D1053" s="4" t="s">
        <v>943</v>
      </c>
      <c r="K1053" s="20"/>
    </row>
    <row r="1054" spans="2:11" ht="12.75" hidden="1">
      <c r="B1054" s="4" t="s">
        <v>924</v>
      </c>
      <c r="D1054" s="4" t="s">
        <v>944</v>
      </c>
      <c r="K1054" s="20"/>
    </row>
    <row r="1055" spans="2:11" ht="12.75" hidden="1">
      <c r="B1055" s="4" t="s">
        <v>924</v>
      </c>
      <c r="D1055" s="4" t="s">
        <v>945</v>
      </c>
      <c r="K1055" s="20"/>
    </row>
    <row r="1056" spans="2:11" ht="12.75" hidden="1">
      <c r="B1056" s="4" t="s">
        <v>924</v>
      </c>
      <c r="D1056" s="4" t="s">
        <v>946</v>
      </c>
      <c r="K1056" s="20"/>
    </row>
    <row r="1057" spans="2:11" ht="12.75" hidden="1">
      <c r="B1057" s="4" t="s">
        <v>924</v>
      </c>
      <c r="D1057" s="4" t="s">
        <v>947</v>
      </c>
      <c r="K1057" s="20"/>
    </row>
    <row r="1058" spans="2:11" ht="12.75" hidden="1">
      <c r="B1058" s="4" t="s">
        <v>924</v>
      </c>
      <c r="D1058" s="4" t="s">
        <v>948</v>
      </c>
      <c r="K1058" s="20"/>
    </row>
    <row r="1059" spans="2:11" ht="12.75" hidden="1">
      <c r="B1059" s="4" t="s">
        <v>924</v>
      </c>
      <c r="D1059" s="4" t="s">
        <v>949</v>
      </c>
      <c r="K1059" s="20"/>
    </row>
    <row r="1060" spans="2:11" ht="12.75" hidden="1">
      <c r="B1060" s="4" t="s">
        <v>924</v>
      </c>
      <c r="D1060" s="4" t="s">
        <v>950</v>
      </c>
      <c r="K1060" s="20"/>
    </row>
    <row r="1061" spans="2:11" ht="12.75" hidden="1">
      <c r="B1061" s="4" t="s">
        <v>924</v>
      </c>
      <c r="D1061" s="4" t="s">
        <v>951</v>
      </c>
      <c r="K1061" s="20"/>
    </row>
    <row r="1062" spans="2:11" ht="12.75" hidden="1">
      <c r="B1062" s="12" t="s">
        <v>924</v>
      </c>
      <c r="D1062" s="12" t="s">
        <v>952</v>
      </c>
      <c r="E1062" s="31"/>
      <c r="K1062" s="36"/>
    </row>
    <row r="1063" spans="2:11" ht="12.75" hidden="1">
      <c r="B1063" s="4" t="s">
        <v>953</v>
      </c>
      <c r="D1063" s="4" t="s">
        <v>954</v>
      </c>
      <c r="K1063" s="20"/>
    </row>
    <row r="1064" spans="2:11" ht="12.75" hidden="1">
      <c r="B1064" s="4" t="s">
        <v>953</v>
      </c>
      <c r="D1064" s="4" t="s">
        <v>955</v>
      </c>
      <c r="K1064" s="20"/>
    </row>
    <row r="1065" spans="2:11" ht="12.75" hidden="1">
      <c r="B1065" s="4" t="s">
        <v>953</v>
      </c>
      <c r="D1065" s="4" t="s">
        <v>956</v>
      </c>
      <c r="K1065" s="20"/>
    </row>
    <row r="1066" spans="2:11" ht="12.75" hidden="1">
      <c r="B1066" s="4" t="s">
        <v>953</v>
      </c>
      <c r="D1066" s="4" t="s">
        <v>957</v>
      </c>
      <c r="K1066" s="26">
        <v>43550</v>
      </c>
    </row>
    <row r="1067" spans="2:11" ht="12.75" hidden="1">
      <c r="B1067" s="4" t="s">
        <v>953</v>
      </c>
      <c r="D1067" s="4" t="s">
        <v>958</v>
      </c>
      <c r="K1067" s="20"/>
    </row>
    <row r="1068" spans="2:11" ht="12.75" hidden="1">
      <c r="B1068" s="4" t="s">
        <v>953</v>
      </c>
      <c r="D1068" s="4" t="s">
        <v>959</v>
      </c>
      <c r="K1068" s="20"/>
    </row>
    <row r="1069" spans="2:11" ht="12.75" hidden="1">
      <c r="B1069" s="12" t="s">
        <v>953</v>
      </c>
      <c r="D1069" s="12" t="s">
        <v>960</v>
      </c>
      <c r="E1069" s="31"/>
      <c r="K1069" s="36"/>
    </row>
    <row r="1070" spans="2:11" ht="12.75" hidden="1">
      <c r="B1070" s="4" t="s">
        <v>961</v>
      </c>
      <c r="D1070" s="4" t="s">
        <v>962</v>
      </c>
      <c r="K1070" s="20"/>
    </row>
    <row r="1071" spans="2:11" ht="12.75" hidden="1">
      <c r="B1071" s="4" t="s">
        <v>961</v>
      </c>
      <c r="D1071" s="4" t="s">
        <v>963</v>
      </c>
      <c r="K1071" s="20"/>
    </row>
    <row r="1072" spans="2:11" ht="12.75" hidden="1">
      <c r="B1072" s="4" t="s">
        <v>961</v>
      </c>
      <c r="D1072" s="4" t="s">
        <v>964</v>
      </c>
      <c r="K1072" s="20"/>
    </row>
    <row r="1073" spans="2:11" ht="12.75" hidden="1">
      <c r="B1073" s="4" t="s">
        <v>961</v>
      </c>
      <c r="D1073" s="4" t="s">
        <v>965</v>
      </c>
      <c r="K1073" s="20"/>
    </row>
    <row r="1074" spans="2:11" ht="12.75" hidden="1">
      <c r="B1074" s="4" t="s">
        <v>961</v>
      </c>
      <c r="D1074" s="4" t="s">
        <v>966</v>
      </c>
      <c r="K1074" s="20"/>
    </row>
    <row r="1075" spans="2:11" ht="12.75" hidden="1">
      <c r="B1075" s="4" t="s">
        <v>961</v>
      </c>
      <c r="D1075" s="4" t="s">
        <v>967</v>
      </c>
      <c r="K1075" s="11">
        <v>43463</v>
      </c>
    </row>
    <row r="1076" spans="2:11" ht="12.75" hidden="1">
      <c r="B1076" s="4" t="s">
        <v>961</v>
      </c>
      <c r="D1076" s="4" t="s">
        <v>968</v>
      </c>
      <c r="K1076" s="20"/>
    </row>
    <row r="1077" spans="2:11" ht="12.75" hidden="1">
      <c r="B1077" s="4" t="s">
        <v>961</v>
      </c>
      <c r="D1077" s="4" t="s">
        <v>969</v>
      </c>
      <c r="K1077" s="20"/>
    </row>
    <row r="1078" spans="2:11" ht="12.75" hidden="1">
      <c r="B1078" s="12" t="s">
        <v>961</v>
      </c>
      <c r="D1078" s="12" t="s">
        <v>971</v>
      </c>
      <c r="E1078" s="31"/>
      <c r="K1078" s="36"/>
    </row>
    <row r="1079" spans="2:11" ht="12.75" hidden="1">
      <c r="B1079" s="4" t="s">
        <v>972</v>
      </c>
      <c r="D1079" s="4" t="s">
        <v>973</v>
      </c>
      <c r="K1079" s="20"/>
    </row>
    <row r="1080" spans="2:11" ht="12.75" hidden="1">
      <c r="B1080" s="4" t="s">
        <v>972</v>
      </c>
      <c r="D1080" s="4" t="s">
        <v>974</v>
      </c>
      <c r="K1080" s="26">
        <v>43550</v>
      </c>
    </row>
    <row r="1081" spans="2:11" ht="12.75" hidden="1">
      <c r="B1081" s="4" t="s">
        <v>972</v>
      </c>
      <c r="D1081" s="4" t="s">
        <v>975</v>
      </c>
      <c r="K1081" s="20"/>
    </row>
    <row r="1082" spans="2:11" ht="12.75" hidden="1">
      <c r="B1082" s="4" t="s">
        <v>972</v>
      </c>
      <c r="D1082" s="4" t="s">
        <v>976</v>
      </c>
      <c r="K1082" s="20"/>
    </row>
    <row r="1083" spans="2:11" ht="12.75" hidden="1">
      <c r="B1083" s="4" t="s">
        <v>972</v>
      </c>
      <c r="D1083" s="4" t="s">
        <v>977</v>
      </c>
      <c r="K1083" s="20"/>
    </row>
    <row r="1084" spans="2:11" ht="12.75" hidden="1">
      <c r="B1084" s="4" t="s">
        <v>972</v>
      </c>
      <c r="D1084" s="4" t="s">
        <v>978</v>
      </c>
      <c r="K1084" s="20"/>
    </row>
    <row r="1085" spans="2:11" ht="12.75" hidden="1">
      <c r="B1085" s="4" t="s">
        <v>972</v>
      </c>
      <c r="D1085" s="4" t="s">
        <v>979</v>
      </c>
      <c r="K1085" s="20"/>
    </row>
    <row r="1086" spans="2:11" ht="12.75" hidden="1">
      <c r="B1086" s="4" t="s">
        <v>972</v>
      </c>
      <c r="D1086" s="4" t="s">
        <v>980</v>
      </c>
      <c r="K1086" s="20"/>
    </row>
    <row r="1087" spans="2:11" ht="12.75" hidden="1">
      <c r="B1087" s="4" t="s">
        <v>972</v>
      </c>
      <c r="D1087" s="4" t="s">
        <v>981</v>
      </c>
      <c r="K1087" s="20"/>
    </row>
    <row r="1088" spans="2:11" ht="12.75" hidden="1">
      <c r="B1088" s="4" t="s">
        <v>972</v>
      </c>
      <c r="D1088" s="4" t="s">
        <v>982</v>
      </c>
      <c r="K1088" s="20"/>
    </row>
    <row r="1089" spans="2:12" ht="12.75" hidden="1">
      <c r="B1089" s="4" t="s">
        <v>972</v>
      </c>
      <c r="D1089" s="4" t="s">
        <v>983</v>
      </c>
      <c r="K1089" s="20"/>
    </row>
    <row r="1090" spans="2:12" ht="12.75" hidden="1">
      <c r="B1090" s="4" t="s">
        <v>972</v>
      </c>
      <c r="D1090" s="4" t="s">
        <v>984</v>
      </c>
      <c r="K1090" s="20"/>
    </row>
    <row r="1091" spans="2:12" ht="12.75" hidden="1">
      <c r="B1091" s="12" t="s">
        <v>972</v>
      </c>
      <c r="D1091" s="12" t="s">
        <v>985</v>
      </c>
      <c r="E1091" s="31"/>
      <c r="K1091" s="36"/>
    </row>
    <row r="1092" spans="2:12" ht="12.75" hidden="1">
      <c r="B1092" s="4" t="s">
        <v>986</v>
      </c>
      <c r="D1092" s="4" t="s">
        <v>987</v>
      </c>
      <c r="K1092" s="20"/>
    </row>
    <row r="1093" spans="2:12" ht="12.75" hidden="1">
      <c r="B1093" s="4" t="s">
        <v>986</v>
      </c>
      <c r="D1093" s="4" t="s">
        <v>988</v>
      </c>
      <c r="K1093" s="20"/>
    </row>
    <row r="1094" spans="2:12" ht="12.75" hidden="1">
      <c r="B1094" s="4" t="s">
        <v>986</v>
      </c>
      <c r="D1094" s="4" t="s">
        <v>989</v>
      </c>
      <c r="K1094" s="20"/>
    </row>
    <row r="1095" spans="2:12" ht="12.75" hidden="1">
      <c r="B1095" s="4" t="s">
        <v>986</v>
      </c>
      <c r="D1095" s="4" t="s">
        <v>990</v>
      </c>
      <c r="K1095" s="20"/>
    </row>
    <row r="1096" spans="2:12" ht="12.75" hidden="1">
      <c r="B1096" s="4" t="s">
        <v>986</v>
      </c>
      <c r="D1096" s="4" t="s">
        <v>991</v>
      </c>
      <c r="K1096" s="20"/>
      <c r="L1096" s="4" t="s">
        <v>992</v>
      </c>
    </row>
    <row r="1097" spans="2:12" ht="12.75" hidden="1">
      <c r="B1097" s="27" t="s">
        <v>986</v>
      </c>
      <c r="D1097" s="27" t="s">
        <v>993</v>
      </c>
      <c r="E1097" s="32"/>
      <c r="K1097" s="20"/>
      <c r="L1097" s="4" t="s">
        <v>994</v>
      </c>
    </row>
    <row r="1098" spans="2:12" ht="12.75" hidden="1">
      <c r="B1098" s="4" t="s">
        <v>986</v>
      </c>
      <c r="D1098" s="4" t="s">
        <v>995</v>
      </c>
      <c r="E1098" s="63">
        <v>44165</v>
      </c>
      <c r="K1098" s="26">
        <v>43605</v>
      </c>
      <c r="L1098" s="4" t="s">
        <v>996</v>
      </c>
    </row>
    <row r="1099" spans="2:12" ht="12.75" hidden="1">
      <c r="B1099" s="4" t="s">
        <v>997</v>
      </c>
      <c r="D1099" s="4" t="s">
        <v>998</v>
      </c>
      <c r="K1099" s="11">
        <v>41969</v>
      </c>
    </row>
    <row r="1100" spans="2:12" ht="12.75" hidden="1">
      <c r="B1100" s="4" t="s">
        <v>997</v>
      </c>
      <c r="D1100" s="4" t="s">
        <v>999</v>
      </c>
      <c r="K1100" s="20"/>
    </row>
    <row r="1101" spans="2:12" ht="12.75" hidden="1">
      <c r="B1101" s="4" t="s">
        <v>997</v>
      </c>
      <c r="D1101" s="4" t="s">
        <v>1000</v>
      </c>
      <c r="K1101" s="20"/>
    </row>
    <row r="1102" spans="2:12" ht="12.75" hidden="1">
      <c r="B1102" s="4" t="s">
        <v>997</v>
      </c>
      <c r="D1102" s="4" t="s">
        <v>1001</v>
      </c>
      <c r="K1102" s="20"/>
    </row>
    <row r="1103" spans="2:12" ht="12.75" hidden="1">
      <c r="B1103" s="4" t="s">
        <v>997</v>
      </c>
      <c r="D1103" s="4" t="s">
        <v>1002</v>
      </c>
      <c r="K1103" s="20"/>
    </row>
    <row r="1104" spans="2:12" ht="12.75" hidden="1">
      <c r="B1104" s="4" t="s">
        <v>997</v>
      </c>
      <c r="D1104" s="4" t="s">
        <v>1003</v>
      </c>
      <c r="K1104" s="20"/>
    </row>
    <row r="1105" spans="2:12" ht="12.75" hidden="1">
      <c r="B1105" s="4" t="s">
        <v>997</v>
      </c>
      <c r="D1105" s="4" t="s">
        <v>1004</v>
      </c>
      <c r="K1105" s="20"/>
    </row>
    <row r="1106" spans="2:12" ht="12.75" hidden="1">
      <c r="B1106" s="4" t="s">
        <v>997</v>
      </c>
      <c r="D1106" s="4" t="s">
        <v>1005</v>
      </c>
      <c r="K1106" s="20"/>
    </row>
    <row r="1107" spans="2:12" ht="12.75" hidden="1">
      <c r="B1107" s="4" t="s">
        <v>997</v>
      </c>
      <c r="D1107" s="4" t="s">
        <v>1006</v>
      </c>
      <c r="K1107" s="20"/>
    </row>
    <row r="1108" spans="2:12" ht="12.75" hidden="1">
      <c r="B1108" s="4" t="s">
        <v>997</v>
      </c>
      <c r="D1108" s="4" t="s">
        <v>1007</v>
      </c>
      <c r="K1108" s="20"/>
    </row>
    <row r="1109" spans="2:12" ht="12.75" hidden="1">
      <c r="B1109" s="4" t="s">
        <v>997</v>
      </c>
      <c r="D1109" s="4" t="s">
        <v>1008</v>
      </c>
      <c r="K1109" s="20"/>
    </row>
    <row r="1110" spans="2:12" ht="12.75" hidden="1">
      <c r="B1110" s="4" t="s">
        <v>997</v>
      </c>
      <c r="D1110" s="4" t="s">
        <v>1009</v>
      </c>
      <c r="K1110" s="20"/>
    </row>
    <row r="1111" spans="2:12" ht="12.75" hidden="1">
      <c r="B1111" s="4" t="s">
        <v>997</v>
      </c>
      <c r="D1111" s="4" t="s">
        <v>1010</v>
      </c>
      <c r="K1111" s="20"/>
    </row>
    <row r="1112" spans="2:12" ht="12.75" hidden="1">
      <c r="B1112" s="4" t="s">
        <v>997</v>
      </c>
      <c r="D1112" s="4" t="s">
        <v>1011</v>
      </c>
      <c r="K1112" s="20"/>
    </row>
    <row r="1113" spans="2:12" ht="12.75" hidden="1">
      <c r="B1113" s="4" t="s">
        <v>997</v>
      </c>
      <c r="D1113" s="4" t="s">
        <v>1012</v>
      </c>
      <c r="K1113" s="20"/>
    </row>
    <row r="1114" spans="2:12" ht="12.75" hidden="1">
      <c r="B1114" s="4" t="s">
        <v>997</v>
      </c>
      <c r="D1114" s="4" t="s">
        <v>1013</v>
      </c>
      <c r="K1114" s="20"/>
    </row>
    <row r="1115" spans="2:12" ht="12.75" hidden="1">
      <c r="B1115" s="12" t="s">
        <v>997</v>
      </c>
      <c r="D1115" s="12" t="s">
        <v>1014</v>
      </c>
      <c r="E1115" s="31"/>
      <c r="K1115" s="36"/>
    </row>
    <row r="1116" spans="2:12" ht="12.75" hidden="1">
      <c r="B1116" s="4" t="s">
        <v>1015</v>
      </c>
      <c r="D1116" s="4" t="s">
        <v>1016</v>
      </c>
      <c r="E1116" s="16">
        <v>43909</v>
      </c>
      <c r="K1116" s="20"/>
    </row>
    <row r="1117" spans="2:12" ht="12.75" hidden="1">
      <c r="B1117" s="4" t="s">
        <v>1015</v>
      </c>
      <c r="D1117" s="4" t="s">
        <v>1017</v>
      </c>
      <c r="E1117" s="16">
        <v>43929</v>
      </c>
      <c r="K1117" s="26">
        <v>43560</v>
      </c>
    </row>
    <row r="1118" spans="2:12" ht="12.75" hidden="1">
      <c r="B1118" s="4" t="s">
        <v>1015</v>
      </c>
      <c r="D1118" s="4" t="s">
        <v>1018</v>
      </c>
      <c r="E1118" s="16">
        <v>44185</v>
      </c>
      <c r="K1118" s="20"/>
    </row>
    <row r="1119" spans="2:12" ht="12.75" hidden="1">
      <c r="B1119" s="12" t="s">
        <v>1015</v>
      </c>
      <c r="D1119" s="12" t="s">
        <v>1019</v>
      </c>
      <c r="E1119" s="57">
        <v>43932</v>
      </c>
      <c r="K1119" s="36"/>
    </row>
    <row r="1120" spans="2:12" ht="12.75" hidden="1">
      <c r="B1120" s="4" t="s">
        <v>1020</v>
      </c>
      <c r="D1120" s="4" t="s">
        <v>1021</v>
      </c>
      <c r="K1120" s="11"/>
      <c r="L1120" s="4" t="s">
        <v>1022</v>
      </c>
    </row>
    <row r="1121" spans="2:12" ht="12.75" hidden="1">
      <c r="B1121" s="27" t="s">
        <v>1020</v>
      </c>
      <c r="D1121" s="27" t="s">
        <v>504</v>
      </c>
      <c r="E1121" s="32"/>
      <c r="K1121" s="52">
        <v>43447</v>
      </c>
      <c r="L1121" s="4" t="s">
        <v>1023</v>
      </c>
    </row>
    <row r="1122" spans="2:12" ht="12.75" hidden="1">
      <c r="B1122" s="4" t="s">
        <v>1020</v>
      </c>
      <c r="D1122" s="4" t="s">
        <v>1024</v>
      </c>
      <c r="K1122" s="11">
        <v>43811</v>
      </c>
      <c r="L1122" s="4" t="s">
        <v>1025</v>
      </c>
    </row>
    <row r="1123" spans="2:12" ht="12.75" hidden="1">
      <c r="B1123" s="4" t="s">
        <v>1020</v>
      </c>
      <c r="D1123" s="4" t="s">
        <v>217</v>
      </c>
      <c r="E1123" s="32"/>
      <c r="K1123" s="20"/>
      <c r="L1123" s="4" t="s">
        <v>1026</v>
      </c>
    </row>
    <row r="1124" spans="2:12" ht="12.75" hidden="1">
      <c r="B1124" s="27" t="s">
        <v>1020</v>
      </c>
      <c r="D1124" s="27" t="s">
        <v>1021</v>
      </c>
      <c r="E1124" s="32"/>
      <c r="K1124" s="20"/>
      <c r="L1124" s="4" t="s">
        <v>1023</v>
      </c>
    </row>
    <row r="1125" spans="2:12" ht="12.75" hidden="1">
      <c r="B1125" s="33" t="s">
        <v>1020</v>
      </c>
      <c r="D1125" s="33" t="s">
        <v>1027</v>
      </c>
      <c r="E1125" s="34"/>
      <c r="K1125" s="36"/>
      <c r="L1125" s="4" t="s">
        <v>1028</v>
      </c>
    </row>
    <row r="1126" spans="2:12" ht="12.75" hidden="1">
      <c r="B1126" s="4" t="s">
        <v>1029</v>
      </c>
      <c r="D1126" s="4" t="s">
        <v>1030</v>
      </c>
      <c r="K1126" s="20"/>
    </row>
    <row r="1127" spans="2:12" ht="12.75" hidden="1">
      <c r="B1127" s="4" t="s">
        <v>1029</v>
      </c>
      <c r="D1127" s="4" t="s">
        <v>561</v>
      </c>
      <c r="K1127" s="11">
        <v>42674</v>
      </c>
    </row>
    <row r="1128" spans="2:12" ht="12.75" hidden="1">
      <c r="B1128" s="4" t="s">
        <v>1029</v>
      </c>
      <c r="D1128" s="4" t="s">
        <v>1031</v>
      </c>
      <c r="K1128" s="20"/>
    </row>
    <row r="1129" spans="2:12" ht="12.75" hidden="1">
      <c r="B1129" s="4" t="s">
        <v>1029</v>
      </c>
      <c r="D1129" s="4" t="s">
        <v>1032</v>
      </c>
      <c r="K1129" s="20"/>
    </row>
    <row r="1130" spans="2:12" ht="12.75" hidden="1">
      <c r="B1130" s="4" t="s">
        <v>1029</v>
      </c>
      <c r="D1130" s="4" t="s">
        <v>1033</v>
      </c>
      <c r="K1130" s="20"/>
    </row>
    <row r="1131" spans="2:12" ht="12.75" hidden="1">
      <c r="B1131" s="4" t="s">
        <v>1029</v>
      </c>
      <c r="D1131" s="4" t="s">
        <v>1034</v>
      </c>
      <c r="K1131" s="20"/>
    </row>
    <row r="1132" spans="2:12" ht="12.75" hidden="1">
      <c r="B1132" s="4" t="s">
        <v>1029</v>
      </c>
      <c r="D1132" s="4" t="s">
        <v>1035</v>
      </c>
      <c r="K1132" s="20"/>
    </row>
    <row r="1133" spans="2:12" ht="12.75" hidden="1">
      <c r="B1133" s="4" t="s">
        <v>1029</v>
      </c>
      <c r="D1133" s="4" t="s">
        <v>1036</v>
      </c>
      <c r="K1133" s="20"/>
    </row>
    <row r="1134" spans="2:12" ht="12.75" hidden="1">
      <c r="B1134" s="4" t="s">
        <v>1029</v>
      </c>
      <c r="D1134" s="4" t="s">
        <v>1037</v>
      </c>
      <c r="K1134" s="20"/>
    </row>
    <row r="1135" spans="2:12" ht="12.75" hidden="1">
      <c r="B1135" s="4" t="s">
        <v>1029</v>
      </c>
      <c r="D1135" s="4" t="s">
        <v>1038</v>
      </c>
      <c r="K1135" s="20"/>
    </row>
    <row r="1136" spans="2:12" ht="12.75" hidden="1">
      <c r="B1136" s="4" t="s">
        <v>1029</v>
      </c>
      <c r="D1136" s="4" t="s">
        <v>1039</v>
      </c>
      <c r="K1136" s="20"/>
    </row>
    <row r="1137" spans="2:11" ht="12.75" hidden="1">
      <c r="B1137" s="4" t="s">
        <v>1029</v>
      </c>
      <c r="D1137" s="4" t="s">
        <v>1040</v>
      </c>
      <c r="K1137" s="20"/>
    </row>
    <row r="1138" spans="2:11" ht="12.75" hidden="1">
      <c r="B1138" s="4" t="s">
        <v>1029</v>
      </c>
      <c r="D1138" s="4" t="s">
        <v>1041</v>
      </c>
      <c r="K1138" s="20"/>
    </row>
    <row r="1139" spans="2:11" ht="12.75" hidden="1">
      <c r="B1139" s="4" t="s">
        <v>1029</v>
      </c>
      <c r="D1139" s="4" t="s">
        <v>1043</v>
      </c>
      <c r="K1139" s="20"/>
    </row>
    <row r="1140" spans="2:11" ht="12.75" hidden="1">
      <c r="B1140" s="12" t="s">
        <v>1029</v>
      </c>
      <c r="D1140" s="12" t="s">
        <v>1045</v>
      </c>
      <c r="E1140" s="31"/>
      <c r="K1140" s="36"/>
    </row>
    <row r="1141" spans="2:11" ht="12.75" hidden="1">
      <c r="B1141" s="4" t="s">
        <v>1046</v>
      </c>
      <c r="D1141" s="4" t="s">
        <v>1047</v>
      </c>
      <c r="K1141" s="20"/>
    </row>
    <row r="1142" spans="2:11" ht="12.75" hidden="1">
      <c r="B1142" s="4" t="s">
        <v>1046</v>
      </c>
      <c r="D1142" s="4" t="s">
        <v>1048</v>
      </c>
      <c r="K1142" s="20"/>
    </row>
    <row r="1143" spans="2:11" ht="12.75" hidden="1">
      <c r="B1143" s="4" t="s">
        <v>1046</v>
      </c>
      <c r="D1143" s="4" t="s">
        <v>1049</v>
      </c>
      <c r="K1143" s="20"/>
    </row>
    <row r="1144" spans="2:11" ht="12.75" hidden="1">
      <c r="B1144" s="4" t="s">
        <v>1046</v>
      </c>
      <c r="D1144" s="4" t="s">
        <v>1050</v>
      </c>
      <c r="K1144" s="20"/>
    </row>
    <row r="1145" spans="2:11" ht="12.75" hidden="1">
      <c r="B1145" s="4" t="s">
        <v>1046</v>
      </c>
      <c r="D1145" s="4" t="s">
        <v>1051</v>
      </c>
      <c r="K1145" s="20"/>
    </row>
    <row r="1146" spans="2:11" ht="12.75" hidden="1">
      <c r="B1146" s="45" t="s">
        <v>1046</v>
      </c>
      <c r="D1146" s="12" t="s">
        <v>1052</v>
      </c>
      <c r="E1146" s="31"/>
      <c r="K1146" s="35">
        <v>43553</v>
      </c>
    </row>
    <row r="1147" spans="2:11" ht="12.75" hidden="1">
      <c r="B1147" s="4" t="s">
        <v>1053</v>
      </c>
      <c r="D1147" s="4" t="s">
        <v>1054</v>
      </c>
      <c r="K1147" s="20"/>
    </row>
    <row r="1148" spans="2:11" ht="12.75" hidden="1">
      <c r="B1148" s="4" t="s">
        <v>1053</v>
      </c>
      <c r="D1148" s="4" t="s">
        <v>1056</v>
      </c>
      <c r="K1148" s="20"/>
    </row>
    <row r="1149" spans="2:11" ht="12.75" hidden="1">
      <c r="B1149" s="4" t="s">
        <v>1053</v>
      </c>
      <c r="D1149" s="4" t="s">
        <v>1054</v>
      </c>
      <c r="K1149" s="20"/>
    </row>
    <row r="1150" spans="2:11" ht="12.75" hidden="1">
      <c r="B1150" s="4" t="s">
        <v>1053</v>
      </c>
      <c r="D1150" s="4" t="s">
        <v>1058</v>
      </c>
      <c r="K1150" s="20"/>
    </row>
    <row r="1151" spans="2:11" ht="12.75" hidden="1">
      <c r="B1151" s="4" t="s">
        <v>1053</v>
      </c>
      <c r="D1151" s="4" t="s">
        <v>1059</v>
      </c>
      <c r="K1151" s="20"/>
    </row>
    <row r="1152" spans="2:11" ht="12.75" hidden="1">
      <c r="B1152" s="4" t="s">
        <v>1053</v>
      </c>
      <c r="D1152" s="4" t="s">
        <v>1060</v>
      </c>
      <c r="K1152" s="20"/>
    </row>
    <row r="1153" spans="2:11" ht="12.75" hidden="1">
      <c r="B1153" s="4" t="s">
        <v>1053</v>
      </c>
      <c r="D1153" s="4" t="s">
        <v>1061</v>
      </c>
      <c r="K1153" s="20"/>
    </row>
    <row r="1154" spans="2:11" ht="12.75" hidden="1">
      <c r="B1154" s="12" t="s">
        <v>1053</v>
      </c>
      <c r="D1154" s="12" t="s">
        <v>294</v>
      </c>
      <c r="E1154" s="31"/>
      <c r="K1154" s="15">
        <v>43790</v>
      </c>
    </row>
    <row r="1155" spans="2:11" ht="12.75" hidden="1">
      <c r="B1155" s="4" t="s">
        <v>1062</v>
      </c>
      <c r="D1155" s="4" t="s">
        <v>1063</v>
      </c>
      <c r="K1155" s="26">
        <v>43550</v>
      </c>
    </row>
    <row r="1156" spans="2:11" ht="12.75" hidden="1">
      <c r="B1156" s="4" t="s">
        <v>1062</v>
      </c>
      <c r="D1156" s="4" t="s">
        <v>1064</v>
      </c>
      <c r="K1156" s="20"/>
    </row>
    <row r="1157" spans="2:11" ht="12.75" hidden="1">
      <c r="B1157" s="4" t="s">
        <v>1062</v>
      </c>
      <c r="D1157" s="4" t="s">
        <v>1065</v>
      </c>
      <c r="K1157" s="20"/>
    </row>
    <row r="1158" spans="2:11" ht="12.75" hidden="1">
      <c r="B1158" s="4" t="s">
        <v>1062</v>
      </c>
      <c r="D1158" s="4" t="s">
        <v>1066</v>
      </c>
      <c r="K1158" s="20"/>
    </row>
    <row r="1159" spans="2:11" ht="12.75" hidden="1">
      <c r="B1159" s="4" t="s">
        <v>1062</v>
      </c>
      <c r="D1159" s="4" t="s">
        <v>1067</v>
      </c>
      <c r="K1159" s="20"/>
    </row>
    <row r="1160" spans="2:11" ht="12.75" hidden="1">
      <c r="B1160" s="4" t="s">
        <v>1062</v>
      </c>
      <c r="D1160" s="4" t="s">
        <v>1068</v>
      </c>
      <c r="K1160" s="20"/>
    </row>
    <row r="1161" spans="2:11" ht="12.75" hidden="1">
      <c r="B1161" s="4" t="s">
        <v>1062</v>
      </c>
      <c r="D1161" s="4" t="s">
        <v>1069</v>
      </c>
      <c r="K1161" s="20"/>
    </row>
    <row r="1162" spans="2:11" ht="12.75" hidden="1">
      <c r="B1162" s="4" t="s">
        <v>1062</v>
      </c>
      <c r="D1162" s="4" t="s">
        <v>1070</v>
      </c>
      <c r="K1162" s="20"/>
    </row>
    <row r="1163" spans="2:11" ht="12.75" hidden="1">
      <c r="B1163" s="4" t="s">
        <v>1062</v>
      </c>
      <c r="D1163" s="4" t="s">
        <v>1071</v>
      </c>
      <c r="K1163" s="20"/>
    </row>
    <row r="1164" spans="2:11" ht="12.75" hidden="1">
      <c r="B1164" s="4" t="s">
        <v>1062</v>
      </c>
      <c r="D1164" s="4" t="s">
        <v>1072</v>
      </c>
      <c r="K1164" s="20"/>
    </row>
    <row r="1165" spans="2:11" ht="12.75" hidden="1">
      <c r="B1165" s="4" t="s">
        <v>1062</v>
      </c>
      <c r="D1165" s="4" t="s">
        <v>1073</v>
      </c>
      <c r="K1165" s="20"/>
    </row>
    <row r="1166" spans="2:11" ht="12.75" hidden="1">
      <c r="B1166" s="4" t="s">
        <v>1062</v>
      </c>
      <c r="D1166" s="4" t="s">
        <v>1074</v>
      </c>
      <c r="K1166" s="20"/>
    </row>
    <row r="1167" spans="2:11" ht="12.75" hidden="1">
      <c r="B1167" s="12" t="s">
        <v>1062</v>
      </c>
      <c r="D1167" s="12" t="s">
        <v>1075</v>
      </c>
      <c r="E1167" s="31"/>
      <c r="K1167" s="36"/>
    </row>
    <row r="1168" spans="2:11" ht="12.75" hidden="1">
      <c r="B1168" s="4" t="s">
        <v>1076</v>
      </c>
      <c r="D1168" s="4" t="s">
        <v>1077</v>
      </c>
      <c r="K1168" s="26">
        <v>43598</v>
      </c>
    </row>
    <row r="1169" spans="2:11" ht="12.75" hidden="1">
      <c r="B1169" s="4" t="s">
        <v>1076</v>
      </c>
      <c r="D1169" s="4" t="s">
        <v>575</v>
      </c>
      <c r="K1169" s="64">
        <v>43454</v>
      </c>
    </row>
    <row r="1170" spans="2:11" ht="12.75" hidden="1">
      <c r="B1170" s="12" t="s">
        <v>1076</v>
      </c>
      <c r="D1170" s="12" t="s">
        <v>1078</v>
      </c>
      <c r="E1170" s="31"/>
      <c r="K1170" s="49"/>
    </row>
    <row r="1171" spans="2:11" ht="12.75" hidden="1">
      <c r="B1171" s="4" t="s">
        <v>1079</v>
      </c>
      <c r="D1171" s="65" t="s">
        <v>387</v>
      </c>
      <c r="K1171" s="20"/>
    </row>
    <row r="1172" spans="2:11" ht="12.75" hidden="1">
      <c r="B1172" s="4" t="s">
        <v>1079</v>
      </c>
      <c r="D1172" s="4" t="s">
        <v>388</v>
      </c>
      <c r="K1172" s="26">
        <v>43509</v>
      </c>
    </row>
    <row r="1173" spans="2:11" ht="12.75" hidden="1">
      <c r="B1173" s="4" t="s">
        <v>1079</v>
      </c>
      <c r="D1173" s="4" t="s">
        <v>385</v>
      </c>
      <c r="K1173" s="20"/>
    </row>
    <row r="1174" spans="2:11" ht="12.75" hidden="1">
      <c r="B1174" s="12" t="s">
        <v>1079</v>
      </c>
      <c r="D1174" s="12" t="s">
        <v>386</v>
      </c>
      <c r="E1174" s="31"/>
      <c r="K1174" s="36"/>
    </row>
    <row r="1175" spans="2:11" ht="12.75" hidden="1">
      <c r="B1175" s="4" t="s">
        <v>1081</v>
      </c>
      <c r="D1175" s="4" t="s">
        <v>1082</v>
      </c>
      <c r="K1175" s="20"/>
    </row>
    <row r="1176" spans="2:11" ht="12.75" hidden="1">
      <c r="B1176" s="4" t="s">
        <v>1081</v>
      </c>
      <c r="D1176" s="4" t="s">
        <v>1084</v>
      </c>
      <c r="K1176" s="20"/>
    </row>
    <row r="1177" spans="2:11" ht="12.75" hidden="1">
      <c r="B1177" s="4" t="s">
        <v>1081</v>
      </c>
      <c r="D1177" s="4" t="s">
        <v>995</v>
      </c>
      <c r="K1177" s="26">
        <v>43605</v>
      </c>
    </row>
    <row r="1178" spans="2:11" ht="12.75" hidden="1">
      <c r="B1178" s="4" t="s">
        <v>1081</v>
      </c>
      <c r="D1178" s="4" t="s">
        <v>1085</v>
      </c>
      <c r="K1178" s="20"/>
    </row>
    <row r="1179" spans="2:11" ht="12.75" hidden="1">
      <c r="B1179" s="4" t="s">
        <v>1081</v>
      </c>
      <c r="D1179" s="4" t="s">
        <v>1087</v>
      </c>
      <c r="K1179" s="20"/>
    </row>
    <row r="1180" spans="2:11" ht="12.75" hidden="1">
      <c r="B1180" s="4" t="s">
        <v>1081</v>
      </c>
      <c r="D1180" s="4" t="s">
        <v>1088</v>
      </c>
      <c r="K1180" s="20"/>
    </row>
    <row r="1181" spans="2:11" ht="12.75" hidden="1">
      <c r="B1181" s="4" t="s">
        <v>1081</v>
      </c>
      <c r="D1181" s="4" t="s">
        <v>1089</v>
      </c>
      <c r="K1181" s="20"/>
    </row>
    <row r="1182" spans="2:11" ht="12.75" hidden="1">
      <c r="B1182" s="4" t="s">
        <v>1081</v>
      </c>
      <c r="D1182" s="4" t="s">
        <v>1090</v>
      </c>
      <c r="K1182" s="20"/>
    </row>
    <row r="1183" spans="2:11" ht="12.75" hidden="1">
      <c r="B1183" s="12" t="s">
        <v>1081</v>
      </c>
      <c r="D1183" s="12" t="s">
        <v>1091</v>
      </c>
      <c r="E1183" s="31"/>
      <c r="K1183" s="36"/>
    </row>
    <row r="1184" spans="2:11" ht="12.75" hidden="1">
      <c r="B1184" s="4" t="s">
        <v>1092</v>
      </c>
      <c r="D1184" s="4" t="s">
        <v>1093</v>
      </c>
      <c r="K1184" s="20"/>
    </row>
    <row r="1185" spans="1:11" ht="47.25">
      <c r="A1185" s="91">
        <v>5</v>
      </c>
      <c r="B1185" s="77" t="s">
        <v>1092</v>
      </c>
      <c r="C1185" s="79" t="s">
        <v>1541</v>
      </c>
      <c r="D1185" s="82" t="s">
        <v>1063</v>
      </c>
      <c r="E1185" s="84">
        <v>43829</v>
      </c>
      <c r="K1185" s="26"/>
    </row>
    <row r="1186" spans="1:11" ht="12.75" hidden="1">
      <c r="B1186" s="12" t="s">
        <v>1092</v>
      </c>
      <c r="D1186" s="12" t="s">
        <v>1094</v>
      </c>
      <c r="E1186" s="31"/>
      <c r="K1186" s="36"/>
    </row>
    <row r="1187" spans="1:11" ht="12.75" hidden="1">
      <c r="B1187" s="4" t="s">
        <v>1095</v>
      </c>
      <c r="D1187" s="4" t="s">
        <v>1096</v>
      </c>
      <c r="K1187" s="20"/>
    </row>
    <row r="1188" spans="1:11" ht="12.75" hidden="1">
      <c r="B1188" s="4" t="s">
        <v>1095</v>
      </c>
      <c r="D1188" s="4" t="s">
        <v>1097</v>
      </c>
      <c r="K1188" s="20"/>
    </row>
    <row r="1189" spans="1:11" ht="12.75" hidden="1">
      <c r="B1189" s="4" t="s">
        <v>1095</v>
      </c>
      <c r="D1189" s="4" t="s">
        <v>1098</v>
      </c>
      <c r="K1189" s="20"/>
    </row>
    <row r="1190" spans="1:11" ht="12.75" hidden="1">
      <c r="B1190" s="4" t="s">
        <v>1095</v>
      </c>
      <c r="D1190" s="4" t="s">
        <v>1099</v>
      </c>
      <c r="K1190" s="20"/>
    </row>
    <row r="1191" spans="1:11" ht="12.75" hidden="1">
      <c r="B1191" s="4" t="s">
        <v>1095</v>
      </c>
      <c r="D1191" s="4" t="s">
        <v>1100</v>
      </c>
      <c r="K1191" s="20"/>
    </row>
    <row r="1192" spans="1:11" ht="12.75" hidden="1">
      <c r="B1192" s="4" t="s">
        <v>1095</v>
      </c>
      <c r="D1192" s="4" t="s">
        <v>1101</v>
      </c>
      <c r="K1192" s="20"/>
    </row>
    <row r="1193" spans="1:11" ht="12.75" hidden="1">
      <c r="B1193" s="4" t="s">
        <v>1095</v>
      </c>
      <c r="D1193" s="4" t="s">
        <v>1102</v>
      </c>
      <c r="K1193" s="20"/>
    </row>
    <row r="1194" spans="1:11" ht="12.75" hidden="1">
      <c r="B1194" s="4" t="s">
        <v>1095</v>
      </c>
      <c r="D1194" s="4" t="s">
        <v>1103</v>
      </c>
      <c r="K1194" s="20"/>
    </row>
    <row r="1195" spans="1:11" ht="12.75" hidden="1">
      <c r="B1195" s="4" t="s">
        <v>1095</v>
      </c>
      <c r="D1195" s="4" t="s">
        <v>1104</v>
      </c>
      <c r="K1195" s="20"/>
    </row>
    <row r="1196" spans="1:11" ht="48" customHeight="1">
      <c r="A1196" s="91">
        <v>6</v>
      </c>
      <c r="B1196" s="78" t="s">
        <v>1095</v>
      </c>
      <c r="C1196" s="79" t="s">
        <v>1548</v>
      </c>
      <c r="D1196" s="80" t="s">
        <v>1105</v>
      </c>
      <c r="E1196" s="85">
        <v>43827</v>
      </c>
      <c r="K1196" s="66"/>
    </row>
    <row r="1197" spans="1:11" ht="12.75" hidden="1">
      <c r="B1197" s="4" t="s">
        <v>1106</v>
      </c>
      <c r="D1197" s="4" t="s">
        <v>51</v>
      </c>
      <c r="K1197" s="26">
        <v>43514</v>
      </c>
    </row>
    <row r="1198" spans="1:11" ht="12.75" hidden="1">
      <c r="B1198" s="4" t="s">
        <v>1106</v>
      </c>
      <c r="D1198" s="4" t="s">
        <v>1107</v>
      </c>
      <c r="K1198" s="20"/>
    </row>
    <row r="1199" spans="1:11" ht="12.75" hidden="1">
      <c r="B1199" s="4" t="s">
        <v>1106</v>
      </c>
      <c r="D1199" s="4" t="s">
        <v>1108</v>
      </c>
      <c r="K1199" s="20"/>
    </row>
    <row r="1200" spans="1:11" ht="12.75" hidden="1">
      <c r="B1200" s="12" t="s">
        <v>1106</v>
      </c>
      <c r="D1200" s="12" t="s">
        <v>1109</v>
      </c>
      <c r="E1200" s="31"/>
      <c r="K1200" s="36"/>
    </row>
    <row r="1201" spans="2:11" ht="12.75" hidden="1">
      <c r="B1201" s="4" t="s">
        <v>1110</v>
      </c>
      <c r="D1201" s="4" t="s">
        <v>1111</v>
      </c>
      <c r="K1201" s="20"/>
    </row>
    <row r="1202" spans="2:11" ht="12.75" hidden="1">
      <c r="B1202" s="4" t="s">
        <v>1110</v>
      </c>
      <c r="D1202" s="4" t="s">
        <v>1112</v>
      </c>
      <c r="K1202" s="20"/>
    </row>
    <row r="1203" spans="2:11" ht="12.75" hidden="1">
      <c r="B1203" s="4" t="s">
        <v>1110</v>
      </c>
      <c r="D1203" s="4" t="s">
        <v>1113</v>
      </c>
      <c r="K1203" s="20"/>
    </row>
    <row r="1204" spans="2:11" ht="12.75" hidden="1">
      <c r="B1204" s="4" t="s">
        <v>1110</v>
      </c>
      <c r="D1204" s="4" t="s">
        <v>243</v>
      </c>
      <c r="K1204" s="20"/>
    </row>
    <row r="1205" spans="2:11" ht="12.75" hidden="1">
      <c r="B1205" s="12" t="s">
        <v>1110</v>
      </c>
      <c r="D1205" s="12" t="s">
        <v>1114</v>
      </c>
      <c r="E1205" s="31"/>
      <c r="K1205" s="35">
        <v>42403</v>
      </c>
    </row>
    <row r="1206" spans="2:11" ht="12.75" hidden="1">
      <c r="B1206" s="4" t="s">
        <v>1115</v>
      </c>
      <c r="D1206" s="4" t="s">
        <v>1116</v>
      </c>
      <c r="K1206" s="26">
        <v>43605</v>
      </c>
    </row>
    <row r="1207" spans="2:11" ht="12.75" hidden="1">
      <c r="B1207" s="4" t="s">
        <v>1115</v>
      </c>
      <c r="D1207" s="4" t="s">
        <v>1117</v>
      </c>
      <c r="K1207" s="20"/>
    </row>
    <row r="1208" spans="2:11" ht="12.75" hidden="1">
      <c r="B1208" s="4" t="s">
        <v>1115</v>
      </c>
      <c r="D1208" s="4" t="s">
        <v>1118</v>
      </c>
      <c r="K1208" s="20"/>
    </row>
    <row r="1209" spans="2:11" ht="12.75" hidden="1">
      <c r="B1209" s="4" t="s">
        <v>1115</v>
      </c>
      <c r="D1209" s="4" t="s">
        <v>1119</v>
      </c>
      <c r="K1209" s="20"/>
    </row>
    <row r="1210" spans="2:11" ht="12.75" hidden="1">
      <c r="B1210" s="4" t="s">
        <v>1115</v>
      </c>
      <c r="D1210" s="4" t="s">
        <v>1120</v>
      </c>
      <c r="K1210" s="20"/>
    </row>
    <row r="1211" spans="2:11" ht="12.75" hidden="1">
      <c r="B1211" s="4" t="s">
        <v>1115</v>
      </c>
      <c r="D1211" s="4" t="s">
        <v>1121</v>
      </c>
      <c r="K1211" s="20"/>
    </row>
    <row r="1212" spans="2:11" ht="12.75" hidden="1">
      <c r="B1212" s="4" t="s">
        <v>1115</v>
      </c>
      <c r="D1212" s="4" t="s">
        <v>1122</v>
      </c>
      <c r="K1212" s="20"/>
    </row>
    <row r="1213" spans="2:11" ht="12.75" hidden="1">
      <c r="B1213" s="4" t="s">
        <v>1115</v>
      </c>
      <c r="D1213" s="4" t="s">
        <v>1123</v>
      </c>
      <c r="K1213" s="20"/>
    </row>
    <row r="1214" spans="2:11" ht="12.75" hidden="1">
      <c r="B1214" s="22" t="s">
        <v>1115</v>
      </c>
      <c r="D1214" s="22" t="s">
        <v>1124</v>
      </c>
      <c r="E1214" s="23"/>
      <c r="K1214" s="25"/>
    </row>
    <row r="1215" spans="2:11" ht="12.75" hidden="1">
      <c r="B1215" s="4" t="s">
        <v>1125</v>
      </c>
      <c r="D1215" s="4" t="s">
        <v>1126</v>
      </c>
      <c r="K1215" s="20"/>
    </row>
    <row r="1216" spans="2:11" ht="12.75" hidden="1">
      <c r="B1216" s="4" t="s">
        <v>1125</v>
      </c>
      <c r="D1216" s="4" t="s">
        <v>1127</v>
      </c>
      <c r="K1216" s="20"/>
    </row>
    <row r="1217" spans="1:11" ht="12.75" hidden="1">
      <c r="B1217" s="4" t="s">
        <v>1125</v>
      </c>
      <c r="D1217" s="4" t="s">
        <v>1128</v>
      </c>
      <c r="K1217" s="20"/>
    </row>
    <row r="1218" spans="1:11" ht="12.75" hidden="1">
      <c r="B1218" s="4" t="s">
        <v>1125</v>
      </c>
      <c r="D1218" s="4" t="s">
        <v>1129</v>
      </c>
      <c r="K1218" s="20"/>
    </row>
    <row r="1219" spans="1:11" ht="12.75" hidden="1">
      <c r="B1219" s="12" t="s">
        <v>1125</v>
      </c>
      <c r="D1219" s="12" t="s">
        <v>457</v>
      </c>
      <c r="E1219" s="31"/>
      <c r="K1219" s="35">
        <v>42851</v>
      </c>
    </row>
    <row r="1220" spans="1:11" ht="12.75" hidden="1">
      <c r="B1220" s="4" t="s">
        <v>1130</v>
      </c>
      <c r="D1220" s="4" t="s">
        <v>1131</v>
      </c>
      <c r="K1220" s="20"/>
    </row>
    <row r="1221" spans="1:11" ht="12.75" hidden="1">
      <c r="B1221" s="4" t="s">
        <v>1130</v>
      </c>
      <c r="D1221" s="4" t="s">
        <v>1132</v>
      </c>
      <c r="K1221" s="26">
        <v>43598</v>
      </c>
    </row>
    <row r="1222" spans="1:11" ht="12.75" hidden="1">
      <c r="B1222" s="4" t="s">
        <v>1130</v>
      </c>
      <c r="D1222" s="4" t="s">
        <v>1133</v>
      </c>
      <c r="K1222" s="20"/>
    </row>
    <row r="1223" spans="1:11" ht="12.75" hidden="1">
      <c r="B1223" s="12" t="s">
        <v>1130</v>
      </c>
      <c r="D1223" s="12" t="s">
        <v>1134</v>
      </c>
      <c r="E1223" s="31"/>
      <c r="K1223" s="36"/>
    </row>
    <row r="1224" spans="1:11" ht="12.75" hidden="1">
      <c r="B1224" s="4" t="s">
        <v>1135</v>
      </c>
      <c r="D1224" s="4" t="s">
        <v>1136</v>
      </c>
      <c r="K1224" s="20"/>
    </row>
    <row r="1225" spans="1:11" ht="12.75" hidden="1">
      <c r="B1225" s="4" t="s">
        <v>1135</v>
      </c>
      <c r="D1225" s="4" t="s">
        <v>1137</v>
      </c>
      <c r="K1225" s="20"/>
    </row>
    <row r="1226" spans="1:11" ht="12.75" hidden="1">
      <c r="B1226" s="4" t="s">
        <v>1135</v>
      </c>
      <c r="D1226" s="4" t="s">
        <v>1138</v>
      </c>
      <c r="K1226" s="11">
        <v>42720</v>
      </c>
    </row>
    <row r="1227" spans="1:11" ht="12.75" hidden="1">
      <c r="B1227" s="4" t="s">
        <v>1135</v>
      </c>
      <c r="D1227" s="4" t="s">
        <v>1139</v>
      </c>
      <c r="K1227" s="20"/>
    </row>
    <row r="1228" spans="1:11" ht="12.75" hidden="1">
      <c r="B1228" s="4" t="s">
        <v>1135</v>
      </c>
      <c r="D1228" s="4" t="s">
        <v>1140</v>
      </c>
      <c r="K1228" s="20"/>
    </row>
    <row r="1229" spans="1:11" ht="12.75" hidden="1">
      <c r="B1229" s="4" t="s">
        <v>1135</v>
      </c>
      <c r="D1229" s="4" t="s">
        <v>1141</v>
      </c>
      <c r="K1229" s="20"/>
    </row>
    <row r="1230" spans="1:11" ht="12.75" hidden="1">
      <c r="B1230" s="74" t="s">
        <v>1135</v>
      </c>
      <c r="D1230" s="74" t="s">
        <v>1142</v>
      </c>
      <c r="E1230" s="75"/>
      <c r="K1230" s="36"/>
    </row>
    <row r="1231" spans="1:11" ht="48.75" customHeight="1">
      <c r="A1231" s="91">
        <v>7</v>
      </c>
      <c r="B1231" s="77" t="s">
        <v>1143</v>
      </c>
      <c r="C1231" s="79" t="s">
        <v>1542</v>
      </c>
      <c r="D1231" s="82" t="s">
        <v>1144</v>
      </c>
      <c r="E1231" s="84">
        <v>43830</v>
      </c>
      <c r="K1231" s="26"/>
    </row>
    <row r="1232" spans="1:11" ht="12.75" hidden="1">
      <c r="B1232" s="4" t="s">
        <v>1143</v>
      </c>
      <c r="D1232" s="4" t="s">
        <v>1145</v>
      </c>
      <c r="K1232" s="20"/>
    </row>
    <row r="1233" spans="2:11" ht="12.75" hidden="1">
      <c r="B1233" s="4" t="s">
        <v>1143</v>
      </c>
      <c r="D1233" s="4" t="s">
        <v>1146</v>
      </c>
      <c r="K1233" s="20"/>
    </row>
    <row r="1234" spans="2:11" ht="12.75" hidden="1">
      <c r="B1234" s="4" t="s">
        <v>1143</v>
      </c>
      <c r="D1234" s="4" t="s">
        <v>1147</v>
      </c>
      <c r="K1234" s="20"/>
    </row>
    <row r="1235" spans="2:11" ht="12.75" hidden="1">
      <c r="B1235" s="4" t="s">
        <v>1143</v>
      </c>
      <c r="D1235" s="4" t="s">
        <v>1148</v>
      </c>
      <c r="K1235" s="20"/>
    </row>
    <row r="1236" spans="2:11" ht="12.75" hidden="1">
      <c r="B1236" s="4" t="s">
        <v>1143</v>
      </c>
      <c r="D1236" s="4" t="s">
        <v>1149</v>
      </c>
      <c r="K1236" s="20"/>
    </row>
    <row r="1237" spans="2:11" ht="12.75" hidden="1">
      <c r="B1237" s="12" t="s">
        <v>1143</v>
      </c>
      <c r="D1237" s="12" t="s">
        <v>1150</v>
      </c>
      <c r="E1237" s="31"/>
      <c r="K1237" s="36"/>
    </row>
    <row r="1238" spans="2:11" ht="12.75" hidden="1">
      <c r="B1238" s="4" t="s">
        <v>1151</v>
      </c>
      <c r="D1238" s="4" t="s">
        <v>1152</v>
      </c>
      <c r="K1238" s="20"/>
    </row>
    <row r="1239" spans="2:11" ht="12.75" hidden="1">
      <c r="B1239" s="4" t="s">
        <v>1151</v>
      </c>
      <c r="D1239" s="4" t="s">
        <v>1153</v>
      </c>
      <c r="K1239" s="20"/>
    </row>
    <row r="1240" spans="2:11" ht="12.75" hidden="1">
      <c r="B1240" s="4" t="s">
        <v>1151</v>
      </c>
      <c r="D1240" s="4" t="s">
        <v>22</v>
      </c>
      <c r="K1240" s="20"/>
    </row>
    <row r="1241" spans="2:11" ht="12.75" hidden="1">
      <c r="B1241" s="12" t="s">
        <v>1151</v>
      </c>
      <c r="D1241" s="12" t="s">
        <v>1105</v>
      </c>
      <c r="E1241" s="31"/>
      <c r="K1241" s="35">
        <v>43508</v>
      </c>
    </row>
    <row r="1242" spans="2:11" ht="12.75" hidden="1">
      <c r="B1242" s="4" t="s">
        <v>1154</v>
      </c>
      <c r="D1242" s="4" t="s">
        <v>1155</v>
      </c>
      <c r="K1242" s="20"/>
    </row>
    <row r="1243" spans="2:11" ht="12.75" hidden="1">
      <c r="B1243" s="4" t="s">
        <v>1154</v>
      </c>
      <c r="D1243" s="4" t="s">
        <v>1156</v>
      </c>
      <c r="K1243" s="20"/>
    </row>
    <row r="1244" spans="2:11" ht="12.75" hidden="1">
      <c r="B1244" s="4" t="s">
        <v>1154</v>
      </c>
      <c r="D1244" s="4" t="s">
        <v>1157</v>
      </c>
      <c r="K1244" s="20"/>
    </row>
    <row r="1245" spans="2:11" ht="12.75" hidden="1">
      <c r="B1245" s="4" t="s">
        <v>1154</v>
      </c>
      <c r="D1245" s="4" t="s">
        <v>1158</v>
      </c>
      <c r="K1245" s="20"/>
    </row>
    <row r="1246" spans="2:11" ht="12.75" hidden="1">
      <c r="B1246" s="12" t="s">
        <v>1154</v>
      </c>
      <c r="D1246" s="12" t="s">
        <v>1159</v>
      </c>
      <c r="E1246" s="31"/>
      <c r="K1246" s="35">
        <v>43605</v>
      </c>
    </row>
    <row r="1247" spans="2:11" ht="12.75" hidden="1">
      <c r="B1247" s="4" t="s">
        <v>1160</v>
      </c>
      <c r="D1247" s="4" t="s">
        <v>1161</v>
      </c>
      <c r="K1247" s="20"/>
    </row>
    <row r="1248" spans="2:11" ht="12.75" hidden="1">
      <c r="B1248" s="4" t="s">
        <v>1160</v>
      </c>
      <c r="D1248" s="4" t="s">
        <v>788</v>
      </c>
      <c r="K1248" s="26">
        <v>43509</v>
      </c>
    </row>
    <row r="1249" spans="2:11" ht="12.75" hidden="1">
      <c r="B1249" s="4" t="s">
        <v>1160</v>
      </c>
      <c r="D1249" s="4" t="s">
        <v>1162</v>
      </c>
      <c r="K1249" s="20"/>
    </row>
    <row r="1250" spans="2:11" ht="12.75" hidden="1">
      <c r="B1250" s="4" t="s">
        <v>1160</v>
      </c>
      <c r="D1250" s="4" t="s">
        <v>1163</v>
      </c>
      <c r="K1250" s="20"/>
    </row>
    <row r="1251" spans="2:11" ht="12.75" hidden="1">
      <c r="B1251" s="4" t="s">
        <v>1160</v>
      </c>
      <c r="D1251" s="4" t="s">
        <v>1164</v>
      </c>
      <c r="K1251" s="20"/>
    </row>
    <row r="1252" spans="2:11" ht="12.75" hidden="1">
      <c r="B1252" s="12" t="s">
        <v>1160</v>
      </c>
      <c r="D1252" s="12" t="s">
        <v>1165</v>
      </c>
      <c r="E1252" s="31"/>
      <c r="K1252" s="36"/>
    </row>
    <row r="1253" spans="2:11" ht="12.75" hidden="1">
      <c r="B1253" s="4" t="s">
        <v>1166</v>
      </c>
      <c r="D1253" s="4" t="s">
        <v>1167</v>
      </c>
      <c r="K1253" s="20"/>
    </row>
    <row r="1254" spans="2:11" ht="12.75" hidden="1">
      <c r="B1254" s="4" t="s">
        <v>1166</v>
      </c>
      <c r="D1254" s="4" t="s">
        <v>788</v>
      </c>
      <c r="K1254" s="26">
        <v>43509</v>
      </c>
    </row>
    <row r="1255" spans="2:11" ht="12.75" hidden="1">
      <c r="B1255" s="4" t="s">
        <v>1166</v>
      </c>
      <c r="D1255" s="4" t="s">
        <v>1168</v>
      </c>
      <c r="K1255" s="20"/>
    </row>
    <row r="1256" spans="2:11" ht="12.75" hidden="1">
      <c r="B1256" s="4" t="s">
        <v>1166</v>
      </c>
      <c r="D1256" s="4" t="s">
        <v>1169</v>
      </c>
      <c r="K1256" s="20"/>
    </row>
    <row r="1257" spans="2:11" ht="12.75" hidden="1">
      <c r="B1257" s="4" t="s">
        <v>1166</v>
      </c>
      <c r="D1257" s="4" t="s">
        <v>1170</v>
      </c>
      <c r="K1257" s="20"/>
    </row>
    <row r="1258" spans="2:11" ht="12.75" hidden="1">
      <c r="B1258" s="12" t="s">
        <v>1166</v>
      </c>
      <c r="D1258" s="12" t="s">
        <v>1171</v>
      </c>
      <c r="E1258" s="31"/>
      <c r="K1258" s="36"/>
    </row>
    <row r="1259" spans="2:11" ht="12.75" hidden="1">
      <c r="B1259" s="4" t="s">
        <v>1172</v>
      </c>
      <c r="D1259" s="4" t="s">
        <v>1173</v>
      </c>
      <c r="K1259" s="20"/>
    </row>
    <row r="1260" spans="2:11" ht="12.75" hidden="1">
      <c r="B1260" s="4" t="s">
        <v>1172</v>
      </c>
      <c r="D1260" s="4" t="s">
        <v>1174</v>
      </c>
      <c r="K1260" s="20"/>
    </row>
    <row r="1261" spans="2:11" ht="12.75" hidden="1">
      <c r="B1261" s="4" t="s">
        <v>1172</v>
      </c>
      <c r="D1261" s="4" t="s">
        <v>1175</v>
      </c>
      <c r="K1261" s="20"/>
    </row>
    <row r="1262" spans="2:11" ht="12.75" hidden="1">
      <c r="B1262" s="4" t="s">
        <v>1172</v>
      </c>
      <c r="D1262" s="4" t="s">
        <v>1176</v>
      </c>
      <c r="K1262" s="20"/>
    </row>
    <row r="1263" spans="2:11" ht="12.75" hidden="1">
      <c r="B1263" s="4" t="s">
        <v>1172</v>
      </c>
      <c r="D1263" s="4" t="s">
        <v>1177</v>
      </c>
      <c r="K1263" s="20"/>
    </row>
    <row r="1264" spans="2:11" ht="12.75" hidden="1">
      <c r="B1264" s="4" t="s">
        <v>1172</v>
      </c>
      <c r="D1264" s="4" t="s">
        <v>276</v>
      </c>
      <c r="K1264" s="26">
        <v>43077</v>
      </c>
    </row>
    <row r="1265" spans="2:11" ht="12.75" hidden="1">
      <c r="B1265" s="4" t="s">
        <v>1172</v>
      </c>
      <c r="D1265" s="4" t="s">
        <v>1178</v>
      </c>
      <c r="K1265" s="20"/>
    </row>
    <row r="1266" spans="2:11" ht="12.75" hidden="1">
      <c r="B1266" s="4" t="s">
        <v>1172</v>
      </c>
      <c r="D1266" s="4" t="s">
        <v>1179</v>
      </c>
      <c r="K1266" s="20"/>
    </row>
    <row r="1267" spans="2:11" ht="12.75" hidden="1">
      <c r="B1267" s="4" t="s">
        <v>1172</v>
      </c>
      <c r="D1267" s="4" t="s">
        <v>1180</v>
      </c>
      <c r="K1267" s="20"/>
    </row>
    <row r="1268" spans="2:11" ht="12.75" hidden="1">
      <c r="B1268" s="12" t="s">
        <v>1172</v>
      </c>
      <c r="D1268" s="12" t="s">
        <v>1181</v>
      </c>
      <c r="E1268" s="31"/>
      <c r="K1268" s="36"/>
    </row>
    <row r="1269" spans="2:11" ht="12.75" hidden="1">
      <c r="B1269" s="4" t="s">
        <v>1182</v>
      </c>
      <c r="D1269" s="4" t="s">
        <v>1183</v>
      </c>
      <c r="K1269" s="20"/>
    </row>
    <row r="1270" spans="2:11" ht="12.75" hidden="1">
      <c r="B1270" s="4" t="s">
        <v>1182</v>
      </c>
      <c r="D1270" s="4" t="s">
        <v>1184</v>
      </c>
      <c r="K1270" s="20"/>
    </row>
    <row r="1271" spans="2:11" ht="12.75" hidden="1">
      <c r="B1271" s="4" t="s">
        <v>1182</v>
      </c>
      <c r="D1271" s="4" t="s">
        <v>1185</v>
      </c>
      <c r="K1271" s="20"/>
    </row>
    <row r="1272" spans="2:11" ht="12.75" hidden="1">
      <c r="B1272" s="4" t="s">
        <v>1182</v>
      </c>
      <c r="D1272" s="4" t="s">
        <v>1186</v>
      </c>
      <c r="K1272" s="20"/>
    </row>
    <row r="1273" spans="2:11" ht="12.75" hidden="1">
      <c r="B1273" s="4" t="s">
        <v>1182</v>
      </c>
      <c r="D1273" s="4" t="s">
        <v>1187</v>
      </c>
      <c r="K1273" s="20"/>
    </row>
    <row r="1274" spans="2:11" ht="12.75" hidden="1">
      <c r="B1274" s="4" t="s">
        <v>1182</v>
      </c>
      <c r="D1274" s="4" t="s">
        <v>1188</v>
      </c>
      <c r="K1274" s="20"/>
    </row>
    <row r="1275" spans="2:11" ht="12.75" hidden="1">
      <c r="B1275" s="4" t="s">
        <v>1182</v>
      </c>
      <c r="D1275" s="4" t="s">
        <v>1189</v>
      </c>
      <c r="K1275" s="20"/>
    </row>
    <row r="1276" spans="2:11" ht="12.75" hidden="1">
      <c r="B1276" s="4" t="s">
        <v>1182</v>
      </c>
      <c r="D1276" s="4" t="s">
        <v>1190</v>
      </c>
      <c r="K1276" s="11">
        <v>41926</v>
      </c>
    </row>
    <row r="1277" spans="2:11" ht="12.75" hidden="1">
      <c r="B1277" s="12" t="s">
        <v>1182</v>
      </c>
      <c r="D1277" s="12" t="s">
        <v>1191</v>
      </c>
      <c r="E1277" s="31"/>
      <c r="K1277" s="35">
        <v>42536</v>
      </c>
    </row>
    <row r="1278" spans="2:11" ht="12.75" hidden="1">
      <c r="B1278" s="12" t="s">
        <v>1192</v>
      </c>
      <c r="D1278" s="12" t="s">
        <v>575</v>
      </c>
      <c r="E1278" s="31"/>
      <c r="K1278" s="15">
        <v>43454</v>
      </c>
    </row>
    <row r="1279" spans="2:11" ht="12.75" hidden="1">
      <c r="B1279" s="4" t="s">
        <v>1193</v>
      </c>
      <c r="D1279" s="4" t="s">
        <v>1194</v>
      </c>
      <c r="K1279" s="11">
        <v>41969</v>
      </c>
    </row>
    <row r="1280" spans="2:11" ht="12.75" hidden="1">
      <c r="B1280" s="4" t="s">
        <v>1193</v>
      </c>
      <c r="D1280" s="4" t="s">
        <v>1195</v>
      </c>
      <c r="K1280" s="26">
        <v>42180</v>
      </c>
    </row>
    <row r="1281" spans="2:12" ht="12.75" hidden="1">
      <c r="B1281" s="4" t="s">
        <v>1193</v>
      </c>
      <c r="D1281" s="4" t="s">
        <v>1196</v>
      </c>
      <c r="K1281" s="26">
        <v>43550</v>
      </c>
    </row>
    <row r="1282" spans="2:12" ht="12.75" hidden="1">
      <c r="B1282" s="12" t="s">
        <v>1193</v>
      </c>
      <c r="D1282" s="12" t="s">
        <v>1197</v>
      </c>
      <c r="E1282" s="31"/>
      <c r="K1282" s="35">
        <v>43550</v>
      </c>
    </row>
    <row r="1283" spans="2:12" ht="25.5" hidden="1">
      <c r="B1283" s="67" t="s">
        <v>1198</v>
      </c>
      <c r="D1283" s="4" t="s">
        <v>1199</v>
      </c>
      <c r="K1283" s="20"/>
    </row>
    <row r="1284" spans="2:12" ht="25.5" hidden="1">
      <c r="B1284" s="67" t="s">
        <v>1198</v>
      </c>
      <c r="D1284" s="4" t="s">
        <v>281</v>
      </c>
      <c r="K1284" s="26">
        <v>42935</v>
      </c>
    </row>
    <row r="1285" spans="2:12" ht="25.5" hidden="1">
      <c r="B1285" s="67" t="s">
        <v>1198</v>
      </c>
      <c r="D1285" s="4" t="s">
        <v>1200</v>
      </c>
      <c r="K1285" s="20"/>
    </row>
    <row r="1286" spans="2:12" ht="25.5" hidden="1">
      <c r="B1286" s="67" t="s">
        <v>1198</v>
      </c>
      <c r="D1286" s="4" t="s">
        <v>1201</v>
      </c>
      <c r="K1286" s="20"/>
    </row>
    <row r="1287" spans="2:12" ht="25.5" hidden="1">
      <c r="B1287" s="67" t="s">
        <v>1198</v>
      </c>
      <c r="D1287" s="4" t="s">
        <v>1202</v>
      </c>
      <c r="K1287" s="20"/>
    </row>
    <row r="1288" spans="2:12" ht="25.5" hidden="1">
      <c r="B1288" s="67" t="s">
        <v>1198</v>
      </c>
      <c r="D1288" s="4" t="s">
        <v>1203</v>
      </c>
      <c r="K1288" s="20"/>
    </row>
    <row r="1289" spans="2:12" ht="25.5" hidden="1">
      <c r="B1289" s="68" t="s">
        <v>1198</v>
      </c>
      <c r="D1289" s="69" t="s">
        <v>1204</v>
      </c>
      <c r="E1289" s="70"/>
      <c r="K1289" s="71"/>
    </row>
    <row r="1290" spans="2:12" ht="12.75" hidden="1">
      <c r="B1290" s="27" t="s">
        <v>1205</v>
      </c>
      <c r="D1290" s="27" t="s">
        <v>296</v>
      </c>
      <c r="E1290" s="72">
        <v>43861</v>
      </c>
      <c r="K1290" s="29">
        <v>43208</v>
      </c>
      <c r="L1290" s="4" t="s">
        <v>1206</v>
      </c>
    </row>
    <row r="1291" spans="2:12" ht="12.75" hidden="1">
      <c r="B1291" s="4" t="s">
        <v>1205</v>
      </c>
      <c r="D1291" s="4" t="s">
        <v>1207</v>
      </c>
      <c r="K1291" s="20"/>
    </row>
    <row r="1292" spans="2:12" ht="12.75" hidden="1">
      <c r="B1292" s="4" t="s">
        <v>1205</v>
      </c>
      <c r="D1292" s="4" t="s">
        <v>1208</v>
      </c>
      <c r="K1292" s="26">
        <v>43833</v>
      </c>
      <c r="L1292" s="4" t="s">
        <v>1209</v>
      </c>
    </row>
    <row r="1293" spans="2:12" ht="12.75" hidden="1">
      <c r="B1293" s="4" t="s">
        <v>1205</v>
      </c>
      <c r="D1293" s="4" t="s">
        <v>1210</v>
      </c>
      <c r="K1293" s="20"/>
    </row>
    <row r="1294" spans="2:12" ht="12.75" hidden="1">
      <c r="B1294" s="4"/>
      <c r="D1294" s="4" t="s">
        <v>1211</v>
      </c>
      <c r="K1294" s="20"/>
      <c r="L1294" s="4" t="s">
        <v>1212</v>
      </c>
    </row>
    <row r="1295" spans="2:12" ht="12.75" hidden="1">
      <c r="B1295" s="4" t="s">
        <v>1205</v>
      </c>
      <c r="D1295" s="4" t="s">
        <v>1213</v>
      </c>
      <c r="K1295" s="20"/>
    </row>
    <row r="1296" spans="2:12" ht="12.75" hidden="1">
      <c r="B1296" s="33" t="s">
        <v>1205</v>
      </c>
      <c r="D1296" s="33" t="s">
        <v>1214</v>
      </c>
      <c r="E1296" s="34"/>
      <c r="K1296" s="73"/>
      <c r="L1296" s="4" t="s">
        <v>1215</v>
      </c>
    </row>
    <row r="1297" spans="1:11" ht="12.75" hidden="1">
      <c r="B1297" s="4" t="s">
        <v>1216</v>
      </c>
      <c r="D1297" s="4" t="s">
        <v>1217</v>
      </c>
      <c r="K1297" s="20"/>
    </row>
    <row r="1298" spans="1:11" ht="12.75" hidden="1">
      <c r="B1298" s="4" t="s">
        <v>1216</v>
      </c>
      <c r="D1298" s="4" t="s">
        <v>1218</v>
      </c>
      <c r="K1298" s="20"/>
    </row>
    <row r="1299" spans="1:11" ht="12.75" hidden="1">
      <c r="B1299" s="4" t="s">
        <v>1216</v>
      </c>
      <c r="D1299" s="4" t="s">
        <v>1219</v>
      </c>
      <c r="K1299" s="20"/>
    </row>
    <row r="1300" spans="1:11" ht="12.75" hidden="1">
      <c r="B1300" s="4" t="s">
        <v>1216</v>
      </c>
      <c r="D1300" s="4" t="s">
        <v>1220</v>
      </c>
      <c r="K1300" s="20"/>
    </row>
    <row r="1301" spans="1:11" ht="12.75" hidden="1">
      <c r="B1301" s="4" t="s">
        <v>1216</v>
      </c>
      <c r="D1301" s="4" t="s">
        <v>1221</v>
      </c>
      <c r="K1301" s="20"/>
    </row>
    <row r="1302" spans="1:11" ht="48" customHeight="1">
      <c r="A1302" s="91">
        <v>8</v>
      </c>
      <c r="B1302" s="77" t="s">
        <v>1216</v>
      </c>
      <c r="C1302" s="79" t="s">
        <v>1543</v>
      </c>
      <c r="D1302" s="82" t="s">
        <v>276</v>
      </c>
      <c r="E1302" s="84">
        <v>43830</v>
      </c>
      <c r="K1302" s="35"/>
    </row>
    <row r="1303" spans="1:11" ht="12.75" hidden="1">
      <c r="B1303" s="4" t="s">
        <v>1222</v>
      </c>
      <c r="D1303" s="4" t="s">
        <v>1223</v>
      </c>
      <c r="K1303" s="26">
        <v>43616</v>
      </c>
    </row>
    <row r="1304" spans="1:11" ht="12.75" hidden="1">
      <c r="B1304" s="4" t="s">
        <v>1222</v>
      </c>
      <c r="D1304" s="4" t="s">
        <v>1224</v>
      </c>
      <c r="K1304" s="20"/>
    </row>
    <row r="1305" spans="1:11" ht="12.75" hidden="1">
      <c r="B1305" s="12" t="s">
        <v>1222</v>
      </c>
      <c r="D1305" s="12" t="s">
        <v>1225</v>
      </c>
      <c r="E1305" s="31"/>
      <c r="K1305" s="36"/>
    </row>
    <row r="1306" spans="1:11" ht="12.75" hidden="1">
      <c r="B1306" s="4" t="s">
        <v>1226</v>
      </c>
      <c r="D1306" s="4" t="s">
        <v>1227</v>
      </c>
      <c r="K1306" s="20"/>
    </row>
    <row r="1307" spans="1:11" ht="12.75" hidden="1">
      <c r="B1307" s="4" t="s">
        <v>1226</v>
      </c>
      <c r="D1307" s="4" t="s">
        <v>1228</v>
      </c>
      <c r="K1307" s="20"/>
    </row>
    <row r="1308" spans="1:11" ht="12.75" hidden="1">
      <c r="B1308" s="4" t="s">
        <v>1226</v>
      </c>
      <c r="D1308" s="4" t="s">
        <v>1229</v>
      </c>
      <c r="K1308" s="26">
        <v>43629</v>
      </c>
    </row>
    <row r="1309" spans="1:11" ht="12.75" hidden="1">
      <c r="B1309" s="4" t="s">
        <v>1226</v>
      </c>
      <c r="D1309" s="4" t="s">
        <v>1230</v>
      </c>
      <c r="K1309" s="20"/>
    </row>
    <row r="1310" spans="1:11" ht="12.75" hidden="1">
      <c r="B1310" s="4" t="s">
        <v>1226</v>
      </c>
      <c r="D1310" s="4" t="s">
        <v>1231</v>
      </c>
      <c r="K1310" s="20"/>
    </row>
    <row r="1311" spans="1:11" ht="12.75" hidden="1">
      <c r="B1311" s="4" t="s">
        <v>1226</v>
      </c>
      <c r="D1311" s="4" t="s">
        <v>1232</v>
      </c>
      <c r="K1311" s="20"/>
    </row>
    <row r="1312" spans="1:11" ht="12.75" hidden="1">
      <c r="B1312" s="12" t="s">
        <v>1226</v>
      </c>
      <c r="D1312" s="12" t="s">
        <v>1233</v>
      </c>
      <c r="E1312" s="31"/>
      <c r="K1312" s="36"/>
    </row>
    <row r="1313" spans="1:12" ht="12.75" hidden="1">
      <c r="B1313" s="4" t="s">
        <v>1235</v>
      </c>
      <c r="D1313" s="4" t="s">
        <v>1236</v>
      </c>
      <c r="K1313" s="20"/>
    </row>
    <row r="1314" spans="1:12" ht="12.75" hidden="1">
      <c r="B1314" s="4" t="s">
        <v>1235</v>
      </c>
      <c r="D1314" s="4" t="s">
        <v>1237</v>
      </c>
      <c r="K1314" s="26">
        <v>43598</v>
      </c>
    </row>
    <row r="1315" spans="1:12" ht="12.75" hidden="1">
      <c r="B1315" s="4" t="s">
        <v>1235</v>
      </c>
      <c r="D1315" s="4" t="s">
        <v>1238</v>
      </c>
      <c r="K1315" s="20"/>
    </row>
    <row r="1316" spans="1:12" ht="12.75" hidden="1">
      <c r="B1316" s="74" t="s">
        <v>1235</v>
      </c>
      <c r="D1316" s="74" t="s">
        <v>1239</v>
      </c>
      <c r="E1316" s="75"/>
      <c r="K1316" s="36"/>
    </row>
    <row r="1317" spans="1:12" ht="78.75">
      <c r="A1317" s="91">
        <v>9</v>
      </c>
      <c r="B1317" s="77" t="s">
        <v>1240</v>
      </c>
      <c r="C1317" s="79" t="s">
        <v>1549</v>
      </c>
      <c r="D1317" s="82" t="s">
        <v>1063</v>
      </c>
      <c r="E1317" s="84">
        <v>43830</v>
      </c>
      <c r="K1317" s="26"/>
    </row>
    <row r="1318" spans="1:12" ht="12.75" hidden="1">
      <c r="B1318" s="4" t="s">
        <v>1240</v>
      </c>
      <c r="D1318" s="4" t="s">
        <v>1241</v>
      </c>
      <c r="K1318" s="20"/>
    </row>
    <row r="1319" spans="1:12" ht="12.75" hidden="1">
      <c r="B1319" s="12" t="s">
        <v>1240</v>
      </c>
      <c r="D1319" s="12" t="s">
        <v>1242</v>
      </c>
      <c r="E1319" s="31"/>
      <c r="K1319" s="36"/>
    </row>
    <row r="1320" spans="1:12" ht="12.75" hidden="1">
      <c r="B1320" s="4" t="s">
        <v>1243</v>
      </c>
      <c r="D1320" s="4" t="s">
        <v>1244</v>
      </c>
      <c r="K1320" s="20"/>
    </row>
    <row r="1321" spans="1:12" ht="12.75" hidden="1">
      <c r="B1321" s="4" t="s">
        <v>1243</v>
      </c>
      <c r="D1321" s="4" t="s">
        <v>1245</v>
      </c>
      <c r="K1321" s="20"/>
    </row>
    <row r="1322" spans="1:12" ht="12.75" hidden="1">
      <c r="B1322" s="4" t="s">
        <v>1243</v>
      </c>
      <c r="D1322" s="4" t="s">
        <v>1246</v>
      </c>
      <c r="K1322" s="20"/>
    </row>
    <row r="1323" spans="1:12" ht="12.75" hidden="1">
      <c r="B1323" s="4" t="s">
        <v>1243</v>
      </c>
      <c r="D1323" s="4" t="s">
        <v>1247</v>
      </c>
      <c r="K1323" s="26">
        <v>43475</v>
      </c>
    </row>
    <row r="1324" spans="1:12" ht="12.75" hidden="1">
      <c r="B1324" s="27" t="s">
        <v>1243</v>
      </c>
      <c r="D1324" s="27" t="s">
        <v>1248</v>
      </c>
      <c r="E1324" s="32"/>
      <c r="K1324" s="20"/>
    </row>
    <row r="1325" spans="1:12" ht="12.75" hidden="1">
      <c r="B1325" s="27" t="s">
        <v>1243</v>
      </c>
      <c r="D1325" s="27" t="s">
        <v>1249</v>
      </c>
      <c r="E1325" s="32"/>
      <c r="K1325" s="20"/>
      <c r="L1325" s="4" t="s">
        <v>1250</v>
      </c>
    </row>
    <row r="1326" spans="1:12" ht="12.75" hidden="1">
      <c r="B1326" s="4" t="s">
        <v>1243</v>
      </c>
      <c r="D1326" s="4" t="s">
        <v>1251</v>
      </c>
      <c r="K1326" s="20"/>
      <c r="L1326" s="4" t="s">
        <v>1250</v>
      </c>
    </row>
    <row r="1327" spans="1:12" ht="12.75" hidden="1">
      <c r="B1327" s="4" t="s">
        <v>1243</v>
      </c>
      <c r="D1327" s="4" t="s">
        <v>1252</v>
      </c>
      <c r="K1327" s="20"/>
      <c r="L1327" s="4" t="s">
        <v>1253</v>
      </c>
    </row>
    <row r="1328" spans="1:12" ht="12.75" hidden="1">
      <c r="B1328" s="12" t="s">
        <v>1243</v>
      </c>
      <c r="D1328" s="12" t="s">
        <v>1254</v>
      </c>
      <c r="E1328" s="31"/>
      <c r="K1328" s="36"/>
    </row>
    <row r="1329" spans="1:11" ht="12.75" hidden="1">
      <c r="B1329" s="4" t="s">
        <v>1255</v>
      </c>
      <c r="D1329" s="4" t="s">
        <v>1256</v>
      </c>
      <c r="K1329" s="20"/>
    </row>
    <row r="1330" spans="1:11" ht="12.75" hidden="1">
      <c r="B1330" s="4" t="s">
        <v>1255</v>
      </c>
      <c r="D1330" s="4" t="s">
        <v>1257</v>
      </c>
      <c r="K1330" s="20"/>
    </row>
    <row r="1331" spans="1:11" ht="12.75" hidden="1">
      <c r="B1331" s="4" t="s">
        <v>1255</v>
      </c>
      <c r="D1331" s="4" t="s">
        <v>1258</v>
      </c>
      <c r="K1331" s="20"/>
    </row>
    <row r="1332" spans="1:11" ht="12.75" hidden="1">
      <c r="B1332" s="4" t="s">
        <v>1255</v>
      </c>
      <c r="D1332" s="4" t="s">
        <v>1260</v>
      </c>
      <c r="K1332" s="20"/>
    </row>
    <row r="1333" spans="1:11" ht="12.75" hidden="1">
      <c r="B1333" s="4" t="s">
        <v>1255</v>
      </c>
      <c r="D1333" s="4" t="s">
        <v>1261</v>
      </c>
      <c r="K1333" s="20"/>
    </row>
    <row r="1334" spans="1:11" ht="12.75" hidden="1">
      <c r="B1334" s="12" t="s">
        <v>1255</v>
      </c>
      <c r="D1334" s="12" t="s">
        <v>645</v>
      </c>
      <c r="E1334" s="31"/>
      <c r="K1334" s="35">
        <v>42535</v>
      </c>
    </row>
    <row r="1335" spans="1:11" ht="12.75" hidden="1">
      <c r="B1335" s="4" t="s">
        <v>1262</v>
      </c>
      <c r="D1335" s="4" t="s">
        <v>1263</v>
      </c>
      <c r="K1335" s="20"/>
    </row>
    <row r="1336" spans="1:11" ht="63">
      <c r="A1336" s="91">
        <v>10</v>
      </c>
      <c r="B1336" s="77" t="s">
        <v>1262</v>
      </c>
      <c r="C1336" s="79" t="s">
        <v>1544</v>
      </c>
      <c r="D1336" s="82" t="s">
        <v>1159</v>
      </c>
      <c r="E1336" s="84">
        <v>43830</v>
      </c>
      <c r="K1336" s="26"/>
    </row>
    <row r="1337" spans="1:11" ht="12.75" hidden="1">
      <c r="B1337" s="4" t="s">
        <v>1262</v>
      </c>
      <c r="D1337" s="4" t="s">
        <v>1264</v>
      </c>
      <c r="K1337" s="20"/>
    </row>
    <row r="1338" spans="1:11" ht="12.75" hidden="1">
      <c r="B1338" s="4" t="s">
        <v>1262</v>
      </c>
      <c r="D1338" s="4" t="s">
        <v>1266</v>
      </c>
      <c r="K1338" s="20"/>
    </row>
    <row r="1339" spans="1:11" ht="12.75" hidden="1">
      <c r="B1339" s="4" t="s">
        <v>1262</v>
      </c>
      <c r="D1339" s="4" t="s">
        <v>1267</v>
      </c>
      <c r="K1339" s="20"/>
    </row>
    <row r="1340" spans="1:11" ht="12.75" hidden="1">
      <c r="B1340" s="4" t="s">
        <v>1262</v>
      </c>
      <c r="D1340" s="4" t="s">
        <v>1268</v>
      </c>
      <c r="K1340" s="20"/>
    </row>
    <row r="1341" spans="1:11" ht="12.75" hidden="1">
      <c r="B1341" s="12" t="s">
        <v>1262</v>
      </c>
      <c r="D1341" s="12" t="s">
        <v>1269</v>
      </c>
      <c r="E1341" s="31"/>
      <c r="K1341" s="36"/>
    </row>
    <row r="1342" spans="1:11" ht="12.75" hidden="1">
      <c r="B1342" s="4" t="s">
        <v>1270</v>
      </c>
      <c r="D1342" s="4" t="s">
        <v>1271</v>
      </c>
      <c r="K1342" s="20"/>
    </row>
    <row r="1343" spans="1:11" ht="12.75" hidden="1">
      <c r="B1343" s="4" t="s">
        <v>1270</v>
      </c>
      <c r="D1343" s="4" t="s">
        <v>1272</v>
      </c>
      <c r="K1343" s="20"/>
    </row>
    <row r="1344" spans="1:11" ht="12.75" hidden="1">
      <c r="B1344" s="4" t="s">
        <v>1270</v>
      </c>
      <c r="D1344" s="4" t="s">
        <v>1273</v>
      </c>
      <c r="K1344" s="20"/>
    </row>
    <row r="1345" spans="2:11" ht="12.75" hidden="1">
      <c r="B1345" s="4" t="s">
        <v>1270</v>
      </c>
      <c r="D1345" s="4" t="s">
        <v>1274</v>
      </c>
      <c r="K1345" s="26">
        <v>43550</v>
      </c>
    </row>
    <row r="1346" spans="2:11" ht="12.75" hidden="1">
      <c r="B1346" s="4" t="s">
        <v>1270</v>
      </c>
      <c r="D1346" s="4" t="s">
        <v>1275</v>
      </c>
      <c r="K1346" s="20"/>
    </row>
    <row r="1347" spans="2:11" ht="12.75" hidden="1">
      <c r="B1347" s="12" t="s">
        <v>1270</v>
      </c>
      <c r="D1347" s="12" t="s">
        <v>1276</v>
      </c>
      <c r="E1347" s="31"/>
      <c r="K1347" s="36"/>
    </row>
    <row r="1348" spans="2:11" ht="12.75" hidden="1">
      <c r="B1348" s="4" t="s">
        <v>1277</v>
      </c>
      <c r="D1348" s="4" t="s">
        <v>1278</v>
      </c>
      <c r="K1348" s="20"/>
    </row>
    <row r="1349" spans="2:11" ht="12.75" hidden="1">
      <c r="B1349" s="4" t="s">
        <v>1277</v>
      </c>
      <c r="D1349" s="4" t="s">
        <v>1279</v>
      </c>
      <c r="K1349" s="20"/>
    </row>
    <row r="1350" spans="2:11" ht="12.75" hidden="1">
      <c r="B1350" s="4" t="s">
        <v>1277</v>
      </c>
      <c r="D1350" s="4" t="s">
        <v>1280</v>
      </c>
      <c r="K1350" s="20"/>
    </row>
    <row r="1351" spans="2:11" ht="12.75" hidden="1">
      <c r="B1351" s="4" t="s">
        <v>1277</v>
      </c>
      <c r="D1351" s="4" t="s">
        <v>1281</v>
      </c>
      <c r="K1351" s="20"/>
    </row>
    <row r="1352" spans="2:11" ht="12.75" hidden="1">
      <c r="B1352" s="4" t="s">
        <v>1277</v>
      </c>
      <c r="D1352" s="4" t="s">
        <v>1282</v>
      </c>
      <c r="K1352" s="20"/>
    </row>
    <row r="1353" spans="2:11" ht="12.75" hidden="1">
      <c r="B1353" s="4" t="s">
        <v>1277</v>
      </c>
      <c r="D1353" s="4" t="s">
        <v>1283</v>
      </c>
      <c r="K1353" s="20"/>
    </row>
    <row r="1354" spans="2:11" ht="12.75" hidden="1">
      <c r="B1354" s="4" t="s">
        <v>1277</v>
      </c>
      <c r="D1354" s="4" t="s">
        <v>1284</v>
      </c>
      <c r="K1354" s="20"/>
    </row>
    <row r="1355" spans="2:11" ht="12.75" hidden="1">
      <c r="B1355" s="4" t="s">
        <v>1277</v>
      </c>
      <c r="D1355" s="4" t="s">
        <v>1285</v>
      </c>
      <c r="K1355" s="20"/>
    </row>
    <row r="1356" spans="2:11" ht="12.75" hidden="1">
      <c r="B1356" s="12" t="s">
        <v>1277</v>
      </c>
      <c r="D1356" s="12" t="s">
        <v>1286</v>
      </c>
      <c r="E1356" s="31"/>
      <c r="K1356" s="35">
        <v>43643</v>
      </c>
    </row>
    <row r="1357" spans="2:11" ht="12.75" hidden="1">
      <c r="B1357" s="4" t="s">
        <v>1287</v>
      </c>
      <c r="D1357" s="4" t="s">
        <v>1288</v>
      </c>
      <c r="K1357" s="20"/>
    </row>
    <row r="1358" spans="2:11" ht="12.75" hidden="1">
      <c r="B1358" s="4" t="s">
        <v>1287</v>
      </c>
      <c r="D1358" s="4" t="s">
        <v>1289</v>
      </c>
      <c r="K1358" s="26">
        <v>43608</v>
      </c>
    </row>
    <row r="1359" spans="2:11" ht="12.75" hidden="1">
      <c r="B1359" s="12" t="s">
        <v>1287</v>
      </c>
      <c r="D1359" s="12" t="s">
        <v>1291</v>
      </c>
      <c r="E1359" s="31"/>
      <c r="K1359" s="36"/>
    </row>
    <row r="1360" spans="2:11" ht="12.75" hidden="1">
      <c r="B1360" s="4" t="s">
        <v>1292</v>
      </c>
      <c r="D1360" s="4" t="s">
        <v>1293</v>
      </c>
      <c r="K1360" s="20"/>
    </row>
    <row r="1361" spans="2:12" ht="12.75" hidden="1">
      <c r="B1361" s="4" t="s">
        <v>1292</v>
      </c>
      <c r="D1361" s="4" t="s">
        <v>1294</v>
      </c>
      <c r="K1361" s="20"/>
    </row>
    <row r="1362" spans="2:12" ht="12.75" hidden="1">
      <c r="B1362" s="4" t="s">
        <v>1292</v>
      </c>
      <c r="D1362" s="4" t="s">
        <v>1295</v>
      </c>
      <c r="K1362" s="20"/>
    </row>
    <row r="1363" spans="2:12" ht="12.75" hidden="1">
      <c r="B1363" s="4" t="s">
        <v>1292</v>
      </c>
      <c r="D1363" s="4" t="s">
        <v>1296</v>
      </c>
      <c r="K1363" s="26">
        <v>43826</v>
      </c>
    </row>
    <row r="1364" spans="2:12" ht="12.75" hidden="1">
      <c r="B1364" s="33" t="s">
        <v>1292</v>
      </c>
      <c r="D1364" s="33" t="s">
        <v>63</v>
      </c>
      <c r="E1364" s="34"/>
      <c r="K1364" s="51">
        <v>42419</v>
      </c>
      <c r="L1364" s="4" t="s">
        <v>1297</v>
      </c>
    </row>
    <row r="1365" spans="2:12" ht="12.75" hidden="1">
      <c r="B1365" s="4" t="s">
        <v>1298</v>
      </c>
      <c r="D1365" s="4" t="s">
        <v>1299</v>
      </c>
      <c r="K1365" s="20"/>
    </row>
    <row r="1366" spans="2:12" ht="12.75" hidden="1">
      <c r="B1366" s="4" t="s">
        <v>1298</v>
      </c>
      <c r="D1366" s="4" t="s">
        <v>1300</v>
      </c>
      <c r="K1366" s="20"/>
    </row>
    <row r="1367" spans="2:12" ht="12.75" hidden="1">
      <c r="B1367" s="4" t="s">
        <v>1298</v>
      </c>
      <c r="D1367" s="4" t="s">
        <v>63</v>
      </c>
      <c r="K1367" s="26">
        <v>42419</v>
      </c>
    </row>
    <row r="1368" spans="2:12" ht="12.75" hidden="1">
      <c r="B1368" s="4" t="s">
        <v>1298</v>
      </c>
      <c r="D1368" s="4" t="s">
        <v>1301</v>
      </c>
      <c r="K1368" s="20"/>
    </row>
    <row r="1369" spans="2:12" ht="12.75" hidden="1">
      <c r="B1369" s="4" t="s">
        <v>1298</v>
      </c>
      <c r="D1369" s="4" t="s">
        <v>1302</v>
      </c>
      <c r="K1369" s="20"/>
    </row>
    <row r="1370" spans="2:12" ht="12.75" hidden="1">
      <c r="B1370" s="4" t="s">
        <v>1298</v>
      </c>
      <c r="D1370" s="4" t="s">
        <v>1303</v>
      </c>
      <c r="K1370" s="20"/>
    </row>
    <row r="1371" spans="2:12" ht="12.75" hidden="1">
      <c r="B1371" s="4" t="s">
        <v>1298</v>
      </c>
      <c r="D1371" s="4" t="s">
        <v>1304</v>
      </c>
      <c r="K1371" s="20"/>
    </row>
    <row r="1372" spans="2:12" ht="12.75" hidden="1">
      <c r="B1372" s="4" t="s">
        <v>1298</v>
      </c>
      <c r="D1372" s="4" t="s">
        <v>1305</v>
      </c>
      <c r="K1372" s="20"/>
    </row>
    <row r="1373" spans="2:12" ht="12.75" hidden="1">
      <c r="B1373" s="4" t="s">
        <v>1298</v>
      </c>
      <c r="D1373" s="4" t="s">
        <v>1306</v>
      </c>
      <c r="K1373" s="20"/>
    </row>
    <row r="1374" spans="2:12" ht="12.75" hidden="1">
      <c r="B1374" s="4" t="s">
        <v>1298</v>
      </c>
      <c r="D1374" s="4" t="s">
        <v>1307</v>
      </c>
      <c r="K1374" s="20"/>
    </row>
    <row r="1375" spans="2:12" ht="12.75" hidden="1">
      <c r="B1375" s="4" t="s">
        <v>1298</v>
      </c>
      <c r="D1375" s="4" t="s">
        <v>1308</v>
      </c>
      <c r="K1375" s="20"/>
    </row>
    <row r="1376" spans="2:12" ht="12.75" hidden="1">
      <c r="B1376" s="4" t="s">
        <v>1298</v>
      </c>
      <c r="D1376" s="4" t="s">
        <v>1309</v>
      </c>
      <c r="K1376" s="20"/>
    </row>
    <row r="1377" spans="2:11" ht="12.75" hidden="1">
      <c r="B1377" s="12" t="s">
        <v>1298</v>
      </c>
      <c r="D1377" s="12" t="s">
        <v>1310</v>
      </c>
      <c r="E1377" s="31"/>
      <c r="K1377" s="36"/>
    </row>
    <row r="1378" spans="2:11" ht="12.75" hidden="1">
      <c r="B1378" s="4" t="s">
        <v>1311</v>
      </c>
      <c r="D1378" s="4" t="s">
        <v>1312</v>
      </c>
      <c r="K1378" s="20"/>
    </row>
    <row r="1379" spans="2:11" ht="12.75" hidden="1">
      <c r="B1379" s="4" t="s">
        <v>1311</v>
      </c>
      <c r="D1379" s="4" t="s">
        <v>1313</v>
      </c>
      <c r="K1379" s="20"/>
    </row>
    <row r="1380" spans="2:11" ht="12.75" hidden="1">
      <c r="B1380" s="4" t="s">
        <v>1311</v>
      </c>
      <c r="D1380" s="4" t="s">
        <v>1314</v>
      </c>
      <c r="K1380" s="20"/>
    </row>
    <row r="1381" spans="2:11" ht="12.75" hidden="1">
      <c r="B1381" s="4" t="s">
        <v>1311</v>
      </c>
      <c r="D1381" s="4" t="s">
        <v>1315</v>
      </c>
      <c r="K1381" s="20"/>
    </row>
    <row r="1382" spans="2:11" ht="12.75" hidden="1">
      <c r="B1382" s="4" t="s">
        <v>1311</v>
      </c>
      <c r="D1382" s="4" t="s">
        <v>1316</v>
      </c>
      <c r="K1382" s="20"/>
    </row>
    <row r="1383" spans="2:11" ht="12.75" hidden="1">
      <c r="B1383" s="4" t="s">
        <v>1311</v>
      </c>
      <c r="D1383" s="4" t="s">
        <v>1317</v>
      </c>
      <c r="K1383" s="20"/>
    </row>
    <row r="1384" spans="2:11" ht="12.75" hidden="1">
      <c r="B1384" s="4" t="s">
        <v>1311</v>
      </c>
      <c r="D1384" s="4" t="s">
        <v>1318</v>
      </c>
      <c r="K1384" s="20"/>
    </row>
    <row r="1385" spans="2:11" ht="12.75" hidden="1">
      <c r="B1385" s="4" t="s">
        <v>1311</v>
      </c>
      <c r="D1385" s="4" t="s">
        <v>1319</v>
      </c>
      <c r="K1385" s="20"/>
    </row>
    <row r="1386" spans="2:11" ht="12.75" hidden="1">
      <c r="B1386" s="4" t="s">
        <v>1311</v>
      </c>
      <c r="D1386" s="4" t="s">
        <v>1320</v>
      </c>
      <c r="K1386" s="20"/>
    </row>
    <row r="1387" spans="2:11" ht="12.75" hidden="1">
      <c r="B1387" s="4" t="s">
        <v>1311</v>
      </c>
      <c r="D1387" s="4" t="s">
        <v>1321</v>
      </c>
      <c r="K1387" s="20"/>
    </row>
    <row r="1388" spans="2:11" ht="12.75" hidden="1">
      <c r="B1388" s="4" t="s">
        <v>1311</v>
      </c>
      <c r="D1388" s="4" t="s">
        <v>1322</v>
      </c>
      <c r="K1388" s="20"/>
    </row>
    <row r="1389" spans="2:11" ht="12.75" hidden="1">
      <c r="B1389" s="12" t="s">
        <v>1311</v>
      </c>
      <c r="D1389" s="12" t="s">
        <v>1274</v>
      </c>
      <c r="E1389" s="31"/>
      <c r="K1389" s="35">
        <v>43550</v>
      </c>
    </row>
    <row r="1390" spans="2:11" ht="12.75" hidden="1">
      <c r="B1390" s="4" t="s">
        <v>1323</v>
      </c>
      <c r="D1390" s="4" t="s">
        <v>1324</v>
      </c>
      <c r="K1390" s="20"/>
    </row>
    <row r="1391" spans="2:11" ht="12.75" hidden="1">
      <c r="B1391" s="4" t="s">
        <v>1323</v>
      </c>
      <c r="D1391" s="4" t="s">
        <v>1325</v>
      </c>
      <c r="K1391" s="20"/>
    </row>
    <row r="1392" spans="2:11" ht="12.75" hidden="1">
      <c r="B1392" s="12" t="s">
        <v>1323</v>
      </c>
      <c r="D1392" s="12" t="s">
        <v>371</v>
      </c>
      <c r="E1392" s="31"/>
      <c r="K1392" s="15">
        <v>43454</v>
      </c>
    </row>
    <row r="1393" spans="2:11" ht="12.75" hidden="1">
      <c r="B1393" s="4" t="s">
        <v>1326</v>
      </c>
      <c r="D1393" s="4" t="s">
        <v>1327</v>
      </c>
      <c r="K1393" s="20"/>
    </row>
    <row r="1394" spans="2:11" ht="12.75" hidden="1">
      <c r="B1394" s="4" t="s">
        <v>1326</v>
      </c>
      <c r="D1394" s="4" t="s">
        <v>1328</v>
      </c>
      <c r="K1394" s="20"/>
    </row>
    <row r="1395" spans="2:11" ht="12.75" hidden="1">
      <c r="B1395" s="12" t="s">
        <v>1326</v>
      </c>
      <c r="D1395" s="22" t="s">
        <v>294</v>
      </c>
      <c r="E1395" s="23"/>
      <c r="K1395" s="62">
        <v>41969</v>
      </c>
    </row>
    <row r="1396" spans="2:11" ht="12.75" hidden="1">
      <c r="B1396" s="4" t="s">
        <v>1329</v>
      </c>
      <c r="D1396" s="4" t="s">
        <v>1330</v>
      </c>
      <c r="K1396" s="20"/>
    </row>
    <row r="1397" spans="2:11" ht="12.75" hidden="1">
      <c r="B1397" s="4" t="s">
        <v>1329</v>
      </c>
      <c r="D1397" s="4" t="s">
        <v>1331</v>
      </c>
      <c r="K1397" s="20"/>
    </row>
    <row r="1398" spans="2:11" ht="12.75" hidden="1">
      <c r="B1398" s="4" t="s">
        <v>1329</v>
      </c>
      <c r="D1398" s="4" t="s">
        <v>1332</v>
      </c>
      <c r="K1398" s="20"/>
    </row>
    <row r="1399" spans="2:11" ht="12.75" hidden="1">
      <c r="B1399" s="4" t="s">
        <v>1329</v>
      </c>
      <c r="D1399" s="4" t="s">
        <v>1333</v>
      </c>
      <c r="K1399" s="20"/>
    </row>
    <row r="1400" spans="2:11" ht="12.75" hidden="1">
      <c r="B1400" s="4" t="s">
        <v>1329</v>
      </c>
      <c r="D1400" s="4" t="s">
        <v>1334</v>
      </c>
      <c r="K1400" s="20"/>
    </row>
    <row r="1401" spans="2:11" ht="12.75" hidden="1">
      <c r="B1401" s="4" t="s">
        <v>1329</v>
      </c>
      <c r="D1401" s="4" t="s">
        <v>1335</v>
      </c>
      <c r="K1401" s="20"/>
    </row>
    <row r="1402" spans="2:11" ht="12.75" hidden="1">
      <c r="B1402" s="4" t="s">
        <v>1329</v>
      </c>
      <c r="D1402" s="4" t="s">
        <v>1336</v>
      </c>
      <c r="K1402" s="20"/>
    </row>
    <row r="1403" spans="2:11" ht="12.75" hidden="1">
      <c r="B1403" s="4" t="s">
        <v>1329</v>
      </c>
      <c r="D1403" s="4" t="s">
        <v>1337</v>
      </c>
      <c r="K1403" s="20"/>
    </row>
    <row r="1404" spans="2:11" ht="12.75" hidden="1">
      <c r="B1404" s="4" t="s">
        <v>1329</v>
      </c>
      <c r="D1404" s="4" t="s">
        <v>1338</v>
      </c>
      <c r="K1404" s="20"/>
    </row>
    <row r="1405" spans="2:11" ht="12.75" hidden="1">
      <c r="B1405" s="4" t="s">
        <v>1329</v>
      </c>
      <c r="D1405" s="4" t="s">
        <v>1339</v>
      </c>
      <c r="K1405" s="20"/>
    </row>
    <row r="1406" spans="2:11" ht="12.75" hidden="1">
      <c r="B1406" s="12" t="s">
        <v>1329</v>
      </c>
      <c r="D1406" s="12" t="s">
        <v>1340</v>
      </c>
      <c r="E1406" s="31"/>
      <c r="K1406" s="15">
        <v>42696</v>
      </c>
    </row>
    <row r="1407" spans="2:11" ht="12.75" hidden="1">
      <c r="B1407" s="4" t="s">
        <v>1341</v>
      </c>
      <c r="D1407" s="4" t="s">
        <v>1342</v>
      </c>
      <c r="K1407" s="20"/>
    </row>
    <row r="1408" spans="2:11" ht="12.75" hidden="1">
      <c r="B1408" s="4" t="s">
        <v>1341</v>
      </c>
      <c r="D1408" s="4" t="s">
        <v>53</v>
      </c>
      <c r="K1408" s="26">
        <v>43413</v>
      </c>
    </row>
    <row r="1409" spans="2:11" ht="12.75" hidden="1">
      <c r="B1409" s="4" t="s">
        <v>1341</v>
      </c>
      <c r="D1409" s="4" t="s">
        <v>1343</v>
      </c>
      <c r="K1409" s="20"/>
    </row>
    <row r="1410" spans="2:11" ht="12.75" hidden="1">
      <c r="B1410" s="4" t="s">
        <v>1341</v>
      </c>
      <c r="D1410" s="4" t="s">
        <v>1344</v>
      </c>
      <c r="K1410" s="20"/>
    </row>
    <row r="1411" spans="2:11" ht="12.75" hidden="1">
      <c r="B1411" s="12" t="s">
        <v>1341</v>
      </c>
      <c r="D1411" s="12" t="s">
        <v>1345</v>
      </c>
      <c r="E1411" s="31"/>
      <c r="K1411" s="36"/>
    </row>
    <row r="1412" spans="2:11" ht="12.75" hidden="1">
      <c r="B1412" s="4" t="s">
        <v>1346</v>
      </c>
      <c r="D1412" s="4" t="s">
        <v>1347</v>
      </c>
      <c r="K1412" s="20"/>
    </row>
    <row r="1413" spans="2:11" ht="12.75" hidden="1">
      <c r="B1413" s="4" t="s">
        <v>1346</v>
      </c>
      <c r="D1413" s="4" t="s">
        <v>1348</v>
      </c>
      <c r="K1413" s="20"/>
    </row>
    <row r="1414" spans="2:11" ht="12.75" hidden="1">
      <c r="B1414" s="12" t="s">
        <v>1346</v>
      </c>
      <c r="D1414" s="12" t="s">
        <v>1349</v>
      </c>
      <c r="E1414" s="31"/>
      <c r="K1414" s="35">
        <v>43601</v>
      </c>
    </row>
    <row r="1415" spans="2:11" ht="12.75" hidden="1">
      <c r="B1415" s="4" t="s">
        <v>1350</v>
      </c>
      <c r="D1415" s="4" t="s">
        <v>1351</v>
      </c>
      <c r="K1415" s="20"/>
    </row>
    <row r="1416" spans="2:11" ht="12.75" hidden="1">
      <c r="B1416" s="4" t="s">
        <v>1350</v>
      </c>
      <c r="D1416" s="4" t="s">
        <v>456</v>
      </c>
      <c r="K1416" s="26">
        <v>42822</v>
      </c>
    </row>
    <row r="1417" spans="2:11" ht="12.75" hidden="1">
      <c r="B1417" s="4" t="s">
        <v>1350</v>
      </c>
      <c r="D1417" s="4" t="s">
        <v>1352</v>
      </c>
      <c r="K1417" s="20"/>
    </row>
    <row r="1418" spans="2:11" ht="12.75" hidden="1">
      <c r="B1418" s="4" t="s">
        <v>1350</v>
      </c>
      <c r="D1418" s="4" t="s">
        <v>1353</v>
      </c>
      <c r="K1418" s="20"/>
    </row>
    <row r="1419" spans="2:11" ht="12.75" hidden="1">
      <c r="B1419" s="4" t="s">
        <v>1350</v>
      </c>
      <c r="D1419" s="4" t="s">
        <v>1354</v>
      </c>
      <c r="K1419" s="20"/>
    </row>
    <row r="1420" spans="2:11" ht="12.75" hidden="1">
      <c r="B1420" s="4" t="s">
        <v>1350</v>
      </c>
      <c r="D1420" s="4" t="s">
        <v>1355</v>
      </c>
      <c r="K1420" s="20"/>
    </row>
    <row r="1421" spans="2:11" ht="12.75" hidden="1">
      <c r="B1421" s="4" t="s">
        <v>1350</v>
      </c>
      <c r="D1421" s="4" t="s">
        <v>1356</v>
      </c>
      <c r="K1421" s="20"/>
    </row>
    <row r="1422" spans="2:11" ht="12.75" hidden="1">
      <c r="B1422" s="4" t="s">
        <v>1350</v>
      </c>
      <c r="D1422" s="4" t="s">
        <v>1357</v>
      </c>
      <c r="K1422" s="20"/>
    </row>
    <row r="1423" spans="2:11" ht="12.75" hidden="1">
      <c r="B1423" s="4" t="s">
        <v>1350</v>
      </c>
      <c r="D1423" s="4" t="s">
        <v>1358</v>
      </c>
      <c r="K1423" s="20"/>
    </row>
    <row r="1424" spans="2:11" ht="12.75" hidden="1">
      <c r="B1424" s="4" t="s">
        <v>1350</v>
      </c>
      <c r="D1424" s="4" t="s">
        <v>1359</v>
      </c>
      <c r="K1424" s="20"/>
    </row>
    <row r="1425" spans="2:11" ht="12.75" hidden="1">
      <c r="B1425" s="4" t="s">
        <v>1350</v>
      </c>
      <c r="D1425" s="4" t="s">
        <v>1360</v>
      </c>
      <c r="K1425" s="20"/>
    </row>
    <row r="1426" spans="2:11" ht="12.75" hidden="1">
      <c r="B1426" s="4" t="s">
        <v>1350</v>
      </c>
      <c r="D1426" s="4" t="s">
        <v>1361</v>
      </c>
      <c r="K1426" s="20"/>
    </row>
    <row r="1427" spans="2:11" ht="12.75" hidden="1">
      <c r="B1427" s="4" t="s">
        <v>1350</v>
      </c>
      <c r="D1427" s="4" t="s">
        <v>1362</v>
      </c>
      <c r="K1427" s="20"/>
    </row>
    <row r="1428" spans="2:11" ht="12.75" hidden="1">
      <c r="B1428" s="4" t="s">
        <v>1350</v>
      </c>
      <c r="D1428" s="4" t="s">
        <v>1363</v>
      </c>
      <c r="K1428" s="20"/>
    </row>
    <row r="1429" spans="2:11" ht="12.75" hidden="1">
      <c r="B1429" s="4" t="s">
        <v>1350</v>
      </c>
      <c r="D1429" s="4" t="s">
        <v>1364</v>
      </c>
      <c r="K1429" s="20"/>
    </row>
    <row r="1430" spans="2:11" ht="12.75" hidden="1">
      <c r="B1430" s="4" t="s">
        <v>1350</v>
      </c>
      <c r="D1430" s="4" t="s">
        <v>1365</v>
      </c>
      <c r="K1430" s="20"/>
    </row>
    <row r="1431" spans="2:11" ht="12.75" hidden="1">
      <c r="B1431" s="4" t="s">
        <v>1350</v>
      </c>
      <c r="D1431" s="4" t="s">
        <v>1366</v>
      </c>
      <c r="K1431" s="20"/>
    </row>
    <row r="1432" spans="2:11" ht="12.75" hidden="1">
      <c r="B1432" s="4" t="s">
        <v>1350</v>
      </c>
      <c r="D1432" s="4" t="s">
        <v>1367</v>
      </c>
      <c r="K1432" s="20"/>
    </row>
    <row r="1433" spans="2:11" ht="12.75" hidden="1">
      <c r="B1433" s="4" t="s">
        <v>1350</v>
      </c>
      <c r="D1433" s="4" t="s">
        <v>1368</v>
      </c>
      <c r="K1433" s="20"/>
    </row>
    <row r="1434" spans="2:11" ht="12.75" hidden="1">
      <c r="B1434" s="4" t="s">
        <v>1350</v>
      </c>
      <c r="D1434" s="4" t="s">
        <v>1369</v>
      </c>
      <c r="K1434" s="20"/>
    </row>
    <row r="1435" spans="2:11" ht="12.75" hidden="1">
      <c r="B1435" s="4" t="s">
        <v>1350</v>
      </c>
      <c r="D1435" s="4" t="s">
        <v>1370</v>
      </c>
      <c r="K1435" s="20"/>
    </row>
    <row r="1436" spans="2:11" ht="12.75" hidden="1">
      <c r="B1436" s="4" t="s">
        <v>1350</v>
      </c>
      <c r="D1436" s="4" t="s">
        <v>1371</v>
      </c>
      <c r="K1436" s="20"/>
    </row>
    <row r="1437" spans="2:11" ht="12.75" hidden="1">
      <c r="B1437" s="4" t="s">
        <v>1350</v>
      </c>
      <c r="D1437" s="4" t="s">
        <v>1372</v>
      </c>
      <c r="K1437" s="20"/>
    </row>
    <row r="1438" spans="2:11" ht="12.75" hidden="1">
      <c r="B1438" s="4" t="s">
        <v>1350</v>
      </c>
      <c r="D1438" s="4" t="s">
        <v>1373</v>
      </c>
      <c r="K1438" s="20"/>
    </row>
    <row r="1439" spans="2:11" ht="12.75" hidden="1">
      <c r="B1439" s="12" t="s">
        <v>1350</v>
      </c>
      <c r="D1439" s="12" t="s">
        <v>1374</v>
      </c>
      <c r="E1439" s="31"/>
      <c r="K1439" s="36"/>
    </row>
    <row r="1440" spans="2:11" ht="12.75" hidden="1">
      <c r="B1440" s="4" t="s">
        <v>1375</v>
      </c>
      <c r="D1440" s="4" t="s">
        <v>30</v>
      </c>
      <c r="K1440" s="20"/>
    </row>
    <row r="1441" spans="1:11" ht="12.75" hidden="1">
      <c r="B1441" s="74" t="s">
        <v>1375</v>
      </c>
      <c r="D1441" s="74" t="s">
        <v>32</v>
      </c>
      <c r="E1441" s="75"/>
      <c r="K1441" s="35">
        <v>43437</v>
      </c>
    </row>
    <row r="1442" spans="1:11" ht="47.25">
      <c r="A1442" s="91">
        <v>11</v>
      </c>
      <c r="B1442" s="77" t="s">
        <v>1376</v>
      </c>
      <c r="C1442" s="79" t="s">
        <v>1545</v>
      </c>
      <c r="D1442" s="82" t="s">
        <v>572</v>
      </c>
      <c r="E1442" s="84">
        <v>43830</v>
      </c>
      <c r="K1442" s="26"/>
    </row>
    <row r="1443" spans="1:11" ht="12.75" hidden="1">
      <c r="A1443" s="4" t="s">
        <v>1376</v>
      </c>
      <c r="B1443" s="4" t="s">
        <v>1377</v>
      </c>
      <c r="C1443" s="4" t="s">
        <v>8</v>
      </c>
      <c r="D1443" s="4" t="e">
        <v>#NAME?</v>
      </c>
      <c r="E1443" s="4">
        <v>1</v>
      </c>
      <c r="G1443" s="4" t="s">
        <v>692</v>
      </c>
      <c r="I1443" s="4" t="s">
        <v>36</v>
      </c>
      <c r="K1443" s="20"/>
    </row>
    <row r="1444" spans="1:11" ht="12.75" hidden="1">
      <c r="A1444" s="4" t="s">
        <v>1376</v>
      </c>
      <c r="B1444" s="4" t="s">
        <v>1378</v>
      </c>
      <c r="C1444" s="4" t="s">
        <v>8</v>
      </c>
      <c r="D1444" s="4" t="e">
        <v>#NAME?</v>
      </c>
      <c r="E1444" s="4">
        <v>1</v>
      </c>
      <c r="G1444" s="4" t="s">
        <v>692</v>
      </c>
      <c r="I1444" s="4" t="s">
        <v>36</v>
      </c>
      <c r="K1444" s="20"/>
    </row>
    <row r="1445" spans="1:11" ht="12.75" hidden="1">
      <c r="A1445" s="4" t="s">
        <v>1376</v>
      </c>
      <c r="B1445" s="4" t="s">
        <v>1379</v>
      </c>
      <c r="C1445" s="4" t="s">
        <v>8</v>
      </c>
      <c r="D1445" s="4" t="e">
        <v>#NAME?</v>
      </c>
      <c r="E1445" s="4">
        <v>1</v>
      </c>
      <c r="G1445" s="4" t="s">
        <v>262</v>
      </c>
      <c r="I1445" s="4" t="s">
        <v>36</v>
      </c>
      <c r="K1445" s="20"/>
    </row>
    <row r="1446" spans="1:11" ht="12.75" hidden="1">
      <c r="A1446" s="4" t="s">
        <v>1376</v>
      </c>
      <c r="B1446" s="4" t="s">
        <v>1380</v>
      </c>
      <c r="C1446" s="4" t="s">
        <v>8</v>
      </c>
      <c r="D1446" s="4" t="e">
        <v>#NAME?</v>
      </c>
      <c r="E1446" s="4">
        <v>1</v>
      </c>
      <c r="G1446" s="4" t="s">
        <v>692</v>
      </c>
      <c r="I1446" s="4" t="s">
        <v>37</v>
      </c>
      <c r="K1446" s="20"/>
    </row>
    <row r="1447" spans="1:11" ht="12.75" hidden="1">
      <c r="A1447" s="4" t="s">
        <v>1376</v>
      </c>
      <c r="B1447" s="4" t="s">
        <v>1381</v>
      </c>
      <c r="C1447" s="4" t="s">
        <v>8</v>
      </c>
      <c r="D1447" s="4" t="e">
        <v>#NAME?</v>
      </c>
      <c r="E1447" s="4">
        <v>1</v>
      </c>
      <c r="G1447" s="4" t="s">
        <v>1080</v>
      </c>
      <c r="I1447" s="4" t="s">
        <v>36</v>
      </c>
      <c r="K1447" s="20"/>
    </row>
    <row r="1448" spans="1:11" ht="12.75" hidden="1">
      <c r="A1448" s="4" t="s">
        <v>1376</v>
      </c>
      <c r="B1448" s="4" t="s">
        <v>1382</v>
      </c>
      <c r="C1448" s="4" t="s">
        <v>8</v>
      </c>
      <c r="D1448" s="4" t="e">
        <v>#NAME?</v>
      </c>
      <c r="E1448" s="4">
        <v>1</v>
      </c>
      <c r="G1448" s="4" t="s">
        <v>1080</v>
      </c>
      <c r="I1448" s="4" t="s">
        <v>44</v>
      </c>
      <c r="K1448" s="20"/>
    </row>
    <row r="1449" spans="1:11" ht="12.75" hidden="1">
      <c r="A1449" s="12" t="s">
        <v>1376</v>
      </c>
      <c r="B1449" s="12" t="s">
        <v>1383</v>
      </c>
      <c r="C1449" s="12" t="s">
        <v>8</v>
      </c>
      <c r="D1449" s="12" t="e">
        <v>#NAME?</v>
      </c>
      <c r="E1449" s="12">
        <v>1</v>
      </c>
      <c r="F1449" s="31"/>
      <c r="G1449" s="12" t="s">
        <v>1080</v>
      </c>
      <c r="H1449" s="31"/>
      <c r="I1449" s="12" t="s">
        <v>201</v>
      </c>
      <c r="K1449" s="36"/>
    </row>
    <row r="1450" spans="1:11" ht="12.75" hidden="1">
      <c r="A1450" s="4" t="s">
        <v>1384</v>
      </c>
      <c r="B1450" s="4" t="s">
        <v>1385</v>
      </c>
      <c r="C1450" s="4" t="s">
        <v>8</v>
      </c>
      <c r="D1450" s="4" t="e">
        <v>#NAME?</v>
      </c>
      <c r="G1450" s="4" t="s">
        <v>188</v>
      </c>
      <c r="I1450" s="4" t="s">
        <v>190</v>
      </c>
      <c r="K1450" s="20"/>
    </row>
    <row r="1451" spans="1:11" ht="12.75" hidden="1">
      <c r="A1451" s="4" t="s">
        <v>1384</v>
      </c>
      <c r="B1451" s="4" t="s">
        <v>1386</v>
      </c>
      <c r="C1451" s="4" t="s">
        <v>8</v>
      </c>
      <c r="D1451" s="4" t="e">
        <v>#NAME?</v>
      </c>
      <c r="G1451" s="4" t="s">
        <v>68</v>
      </c>
      <c r="I1451" s="4" t="s">
        <v>44</v>
      </c>
      <c r="K1451" s="20"/>
    </row>
    <row r="1452" spans="1:11" ht="12.75" hidden="1">
      <c r="A1452" s="4" t="s">
        <v>1384</v>
      </c>
      <c r="B1452" s="4" t="s">
        <v>1387</v>
      </c>
      <c r="C1452" s="4" t="s">
        <v>8</v>
      </c>
      <c r="D1452" s="4" t="e">
        <v>#NAME?</v>
      </c>
      <c r="G1452" s="4" t="s">
        <v>69</v>
      </c>
      <c r="I1452" s="4" t="s">
        <v>44</v>
      </c>
      <c r="K1452" s="20"/>
    </row>
    <row r="1453" spans="1:11" ht="12.75" hidden="1">
      <c r="A1453" s="4" t="s">
        <v>1384</v>
      </c>
      <c r="B1453" s="4" t="s">
        <v>1388</v>
      </c>
      <c r="C1453" s="4" t="s">
        <v>8</v>
      </c>
      <c r="D1453" s="4" t="e">
        <v>#NAME?</v>
      </c>
      <c r="G1453" s="4" t="s">
        <v>188</v>
      </c>
      <c r="I1453" s="4" t="s">
        <v>44</v>
      </c>
      <c r="K1453" s="20"/>
    </row>
    <row r="1454" spans="1:11" ht="12.75" hidden="1">
      <c r="A1454" s="12" t="s">
        <v>1384</v>
      </c>
      <c r="B1454" s="12" t="s">
        <v>1389</v>
      </c>
      <c r="C1454" s="12">
        <v>1</v>
      </c>
      <c r="D1454" s="12" t="e">
        <v>#NAME?</v>
      </c>
      <c r="E1454" s="31"/>
      <c r="F1454" s="31"/>
      <c r="G1454" s="12" t="s">
        <v>1290</v>
      </c>
      <c r="H1454" s="31"/>
      <c r="I1454" s="12" t="s">
        <v>13</v>
      </c>
      <c r="K1454" s="35">
        <v>43598</v>
      </c>
    </row>
    <row r="1455" spans="1:11" ht="12.75" hidden="1">
      <c r="A1455" s="4" t="s">
        <v>1390</v>
      </c>
      <c r="B1455" s="4" t="s">
        <v>214</v>
      </c>
      <c r="C1455" s="4">
        <v>1</v>
      </c>
      <c r="D1455" s="4" t="e">
        <v>#NAME?</v>
      </c>
      <c r="E1455" s="4">
        <v>0</v>
      </c>
      <c r="G1455" s="4" t="s">
        <v>33</v>
      </c>
      <c r="I1455" s="4" t="s">
        <v>13</v>
      </c>
      <c r="K1455" s="26">
        <v>42629</v>
      </c>
    </row>
    <row r="1456" spans="1:11" ht="12.75" hidden="1">
      <c r="A1456" s="12" t="s">
        <v>1390</v>
      </c>
      <c r="B1456" s="12" t="s">
        <v>1391</v>
      </c>
      <c r="C1456" s="12" t="s">
        <v>8</v>
      </c>
      <c r="D1456" s="12" t="e">
        <v>#NAME?</v>
      </c>
      <c r="E1456" s="12">
        <v>0</v>
      </c>
      <c r="F1456" s="31"/>
      <c r="G1456" s="12" t="s">
        <v>1080</v>
      </c>
      <c r="H1456" s="31"/>
      <c r="I1456" s="12" t="s">
        <v>83</v>
      </c>
      <c r="K1456" s="36"/>
    </row>
    <row r="1457" spans="1:11" ht="12.75" hidden="1">
      <c r="A1457" s="4" t="s">
        <v>1392</v>
      </c>
      <c r="B1457" s="4" t="s">
        <v>1393</v>
      </c>
      <c r="C1457" s="4" t="s">
        <v>8</v>
      </c>
      <c r="D1457" s="4" t="e">
        <v>#NAME?</v>
      </c>
      <c r="E1457" s="4">
        <v>1</v>
      </c>
      <c r="G1457" s="4" t="s">
        <v>926</v>
      </c>
      <c r="I1457" s="4" t="s">
        <v>190</v>
      </c>
      <c r="K1457" s="20"/>
    </row>
    <row r="1458" spans="1:11" ht="12.75" hidden="1">
      <c r="A1458" s="4" t="s">
        <v>1392</v>
      </c>
      <c r="B1458" s="4" t="s">
        <v>1394</v>
      </c>
      <c r="C1458" s="4" t="s">
        <v>8</v>
      </c>
      <c r="D1458" s="4" t="e">
        <v>#NAME?</v>
      </c>
      <c r="E1458" s="4">
        <v>1</v>
      </c>
      <c r="G1458" s="4" t="s">
        <v>69</v>
      </c>
      <c r="I1458" s="4" t="s">
        <v>44</v>
      </c>
      <c r="K1458" s="20"/>
    </row>
    <row r="1459" spans="1:11" ht="12.75" hidden="1">
      <c r="A1459" s="4" t="s">
        <v>1392</v>
      </c>
      <c r="B1459" s="4" t="s">
        <v>1395</v>
      </c>
      <c r="C1459" s="4" t="s">
        <v>8</v>
      </c>
      <c r="D1459" s="4" t="e">
        <v>#NAME?</v>
      </c>
      <c r="E1459" s="4">
        <v>1</v>
      </c>
      <c r="G1459" s="4" t="s">
        <v>69</v>
      </c>
      <c r="I1459" s="4" t="s">
        <v>239</v>
      </c>
      <c r="K1459" s="20"/>
    </row>
    <row r="1460" spans="1:11" ht="12.75" hidden="1">
      <c r="A1460" s="4" t="s">
        <v>1392</v>
      </c>
      <c r="B1460" s="4" t="s">
        <v>1396</v>
      </c>
      <c r="C1460" s="4" t="s">
        <v>8</v>
      </c>
      <c r="D1460" s="4" t="e">
        <v>#NAME?</v>
      </c>
      <c r="E1460" s="4">
        <v>1</v>
      </c>
      <c r="G1460" s="4" t="s">
        <v>68</v>
      </c>
      <c r="I1460" s="4" t="s">
        <v>239</v>
      </c>
      <c r="K1460" s="20"/>
    </row>
    <row r="1461" spans="1:11" ht="12.75" hidden="1">
      <c r="A1461" s="4" t="s">
        <v>1392</v>
      </c>
      <c r="B1461" s="4" t="s">
        <v>1397</v>
      </c>
      <c r="C1461" s="4" t="s">
        <v>8</v>
      </c>
      <c r="D1461" s="4" t="e">
        <v>#NAME?</v>
      </c>
      <c r="E1461" s="4">
        <v>1</v>
      </c>
      <c r="G1461" s="4" t="s">
        <v>69</v>
      </c>
      <c r="I1461" s="4" t="s">
        <v>239</v>
      </c>
      <c r="K1461" s="20"/>
    </row>
    <row r="1462" spans="1:11" ht="12.75" hidden="1">
      <c r="A1462" s="4" t="s">
        <v>1392</v>
      </c>
      <c r="B1462" s="4" t="s">
        <v>1398</v>
      </c>
      <c r="C1462" s="4">
        <v>1</v>
      </c>
      <c r="D1462" s="4" t="e">
        <v>#NAME?</v>
      </c>
      <c r="E1462" s="4">
        <v>0</v>
      </c>
      <c r="G1462" s="4" t="s">
        <v>33</v>
      </c>
      <c r="I1462" s="4" t="s">
        <v>13</v>
      </c>
      <c r="K1462" s="11">
        <v>42696</v>
      </c>
    </row>
    <row r="1463" spans="1:11" ht="12.75" hidden="1">
      <c r="A1463" s="4" t="s">
        <v>1392</v>
      </c>
      <c r="B1463" s="4" t="s">
        <v>1399</v>
      </c>
      <c r="C1463" s="4" t="s">
        <v>8</v>
      </c>
      <c r="D1463" s="4" t="e">
        <v>#NAME?</v>
      </c>
      <c r="E1463" s="4">
        <v>1</v>
      </c>
      <c r="G1463" s="4" t="s">
        <v>1042</v>
      </c>
      <c r="I1463" s="4" t="s">
        <v>970</v>
      </c>
      <c r="K1463" s="20"/>
    </row>
    <row r="1464" spans="1:11" ht="12.75" hidden="1">
      <c r="A1464" s="4" t="s">
        <v>1392</v>
      </c>
      <c r="B1464" s="4" t="s">
        <v>1400</v>
      </c>
      <c r="C1464" s="4" t="s">
        <v>8</v>
      </c>
      <c r="D1464" s="4" t="e">
        <v>#NAME?</v>
      </c>
      <c r="E1464" s="4">
        <v>1</v>
      </c>
      <c r="G1464" s="4" t="s">
        <v>1042</v>
      </c>
      <c r="I1464" s="4" t="s">
        <v>1401</v>
      </c>
      <c r="K1464" s="20"/>
    </row>
    <row r="1465" spans="1:11" ht="12.75" hidden="1">
      <c r="A1465" s="4" t="s">
        <v>1392</v>
      </c>
      <c r="B1465" s="4" t="s">
        <v>1402</v>
      </c>
      <c r="C1465" s="4" t="s">
        <v>8</v>
      </c>
      <c r="D1465" s="4" t="e">
        <v>#NAME?</v>
      </c>
      <c r="E1465" s="4">
        <v>1</v>
      </c>
      <c r="G1465" s="4" t="s">
        <v>1042</v>
      </c>
      <c r="I1465" s="4" t="s">
        <v>1403</v>
      </c>
      <c r="K1465" s="20"/>
    </row>
    <row r="1466" spans="1:11" ht="12.75" hidden="1">
      <c r="A1466" s="4" t="s">
        <v>1392</v>
      </c>
      <c r="B1466" s="4" t="s">
        <v>1404</v>
      </c>
      <c r="C1466" s="4" t="s">
        <v>8</v>
      </c>
      <c r="D1466" s="4" t="e">
        <v>#NAME?</v>
      </c>
      <c r="E1466" s="4">
        <v>1</v>
      </c>
      <c r="G1466" s="4" t="s">
        <v>1042</v>
      </c>
      <c r="I1466" s="4" t="s">
        <v>1405</v>
      </c>
      <c r="K1466" s="20"/>
    </row>
    <row r="1467" spans="1:11" ht="12.75" hidden="1">
      <c r="A1467" s="4" t="s">
        <v>1392</v>
      </c>
      <c r="B1467" s="4" t="s">
        <v>1406</v>
      </c>
      <c r="C1467" s="4" t="s">
        <v>8</v>
      </c>
      <c r="D1467" s="4" t="e">
        <v>#NAME?</v>
      </c>
      <c r="E1467" s="4">
        <v>1</v>
      </c>
      <c r="G1467" s="4" t="s">
        <v>1042</v>
      </c>
      <c r="I1467" s="4" t="s">
        <v>1407</v>
      </c>
      <c r="K1467" s="20"/>
    </row>
    <row r="1468" spans="1:11" ht="12.75" hidden="1">
      <c r="A1468" s="4" t="s">
        <v>1392</v>
      </c>
      <c r="B1468" s="4" t="s">
        <v>1408</v>
      </c>
      <c r="C1468" s="4" t="s">
        <v>8</v>
      </c>
      <c r="D1468" s="4" t="e">
        <v>#NAME?</v>
      </c>
      <c r="E1468" s="4">
        <v>1</v>
      </c>
      <c r="G1468" s="4" t="s">
        <v>1042</v>
      </c>
      <c r="I1468" s="4" t="s">
        <v>1044</v>
      </c>
      <c r="K1468" s="20"/>
    </row>
    <row r="1469" spans="1:11" ht="12.75" hidden="1">
      <c r="A1469" s="4" t="s">
        <v>1392</v>
      </c>
      <c r="B1469" s="4" t="s">
        <v>1409</v>
      </c>
      <c r="C1469" s="4" t="s">
        <v>8</v>
      </c>
      <c r="D1469" s="4" t="e">
        <v>#NAME?</v>
      </c>
      <c r="E1469" s="4">
        <v>1</v>
      </c>
      <c r="G1469" s="4" t="s">
        <v>1042</v>
      </c>
      <c r="I1469" s="4" t="s">
        <v>1407</v>
      </c>
      <c r="K1469" s="20"/>
    </row>
    <row r="1470" spans="1:11" ht="12.75" hidden="1">
      <c r="A1470" s="4" t="s">
        <v>1392</v>
      </c>
      <c r="B1470" s="4" t="s">
        <v>1410</v>
      </c>
      <c r="C1470" s="4" t="s">
        <v>8</v>
      </c>
      <c r="D1470" s="4" t="e">
        <v>#NAME?</v>
      </c>
      <c r="E1470" s="4">
        <v>1</v>
      </c>
      <c r="G1470" s="4" t="s">
        <v>1042</v>
      </c>
      <c r="I1470" s="4" t="s">
        <v>1407</v>
      </c>
      <c r="K1470" s="20"/>
    </row>
    <row r="1471" spans="1:11" ht="12.75" hidden="1">
      <c r="A1471" s="4" t="s">
        <v>1392</v>
      </c>
      <c r="B1471" s="4" t="s">
        <v>1411</v>
      </c>
      <c r="C1471" s="4" t="s">
        <v>8</v>
      </c>
      <c r="D1471" s="4" t="e">
        <v>#NAME?</v>
      </c>
      <c r="E1471" s="4">
        <v>1</v>
      </c>
      <c r="G1471" s="4" t="s">
        <v>1042</v>
      </c>
      <c r="I1471" s="4" t="s">
        <v>1407</v>
      </c>
      <c r="K1471" s="20"/>
    </row>
    <row r="1472" spans="1:11" ht="12.75" hidden="1">
      <c r="A1472" s="4" t="s">
        <v>1392</v>
      </c>
      <c r="B1472" s="4" t="s">
        <v>1412</v>
      </c>
      <c r="C1472" s="4" t="s">
        <v>8</v>
      </c>
      <c r="D1472" s="4" t="e">
        <v>#NAME?</v>
      </c>
      <c r="E1472" s="4">
        <v>1</v>
      </c>
      <c r="G1472" s="4" t="s">
        <v>1042</v>
      </c>
      <c r="I1472" s="4" t="s">
        <v>970</v>
      </c>
      <c r="K1472" s="20"/>
    </row>
    <row r="1473" spans="1:11" ht="12.75" hidden="1">
      <c r="A1473" s="4" t="s">
        <v>1392</v>
      </c>
      <c r="B1473" s="4" t="s">
        <v>1413</v>
      </c>
      <c r="C1473" s="4" t="s">
        <v>8</v>
      </c>
      <c r="D1473" s="4" t="e">
        <v>#NAME?</v>
      </c>
      <c r="E1473" s="4">
        <v>1</v>
      </c>
      <c r="G1473" s="4" t="s">
        <v>1042</v>
      </c>
      <c r="I1473" s="4" t="s">
        <v>970</v>
      </c>
      <c r="K1473" s="20"/>
    </row>
    <row r="1474" spans="1:11" ht="12.75" hidden="1">
      <c r="A1474" s="4" t="s">
        <v>1392</v>
      </c>
      <c r="B1474" s="4" t="s">
        <v>1414</v>
      </c>
      <c r="C1474" s="4" t="s">
        <v>8</v>
      </c>
      <c r="D1474" s="4" t="e">
        <v>#NAME?</v>
      </c>
      <c r="E1474" s="4">
        <v>1</v>
      </c>
      <c r="G1474" s="4" t="s">
        <v>1042</v>
      </c>
      <c r="I1474" s="4" t="s">
        <v>1234</v>
      </c>
      <c r="K1474" s="20"/>
    </row>
    <row r="1475" spans="1:11" ht="12.75" hidden="1">
      <c r="A1475" s="4" t="s">
        <v>1392</v>
      </c>
      <c r="B1475" s="4" t="s">
        <v>1415</v>
      </c>
      <c r="C1475" s="4" t="s">
        <v>8</v>
      </c>
      <c r="D1475" s="4" t="e">
        <v>#NAME?</v>
      </c>
      <c r="E1475" s="4">
        <v>1</v>
      </c>
      <c r="G1475" s="4" t="s">
        <v>1042</v>
      </c>
      <c r="I1475" s="4" t="s">
        <v>1234</v>
      </c>
      <c r="K1475" s="20"/>
    </row>
    <row r="1476" spans="1:11" ht="12.75" hidden="1">
      <c r="A1476" s="4" t="s">
        <v>1392</v>
      </c>
      <c r="B1476" s="4" t="s">
        <v>1416</v>
      </c>
      <c r="C1476" s="4" t="s">
        <v>8</v>
      </c>
      <c r="D1476" s="4" t="e">
        <v>#NAME?</v>
      </c>
      <c r="E1476" s="4">
        <v>1</v>
      </c>
      <c r="G1476" s="4" t="s">
        <v>1042</v>
      </c>
      <c r="I1476" s="4" t="s">
        <v>1234</v>
      </c>
      <c r="K1476" s="20"/>
    </row>
    <row r="1477" spans="1:11" ht="12.75" hidden="1">
      <c r="A1477" s="4" t="s">
        <v>1392</v>
      </c>
      <c r="B1477" s="4" t="s">
        <v>1417</v>
      </c>
      <c r="C1477" s="4" t="s">
        <v>8</v>
      </c>
      <c r="D1477" s="4" t="e">
        <v>#NAME?</v>
      </c>
      <c r="E1477" s="4">
        <v>1</v>
      </c>
      <c r="G1477" s="4" t="s">
        <v>1042</v>
      </c>
      <c r="I1477" s="4" t="s">
        <v>1234</v>
      </c>
      <c r="K1477" s="20"/>
    </row>
    <row r="1478" spans="1:11" ht="12.75" hidden="1">
      <c r="A1478" s="4" t="s">
        <v>1392</v>
      </c>
      <c r="B1478" s="4" t="s">
        <v>1418</v>
      </c>
      <c r="C1478" s="4" t="s">
        <v>8</v>
      </c>
      <c r="D1478" s="4" t="e">
        <v>#NAME?</v>
      </c>
      <c r="E1478" s="4">
        <v>1</v>
      </c>
      <c r="G1478" s="4" t="s">
        <v>1042</v>
      </c>
      <c r="I1478" s="4" t="s">
        <v>1234</v>
      </c>
      <c r="K1478" s="20"/>
    </row>
    <row r="1479" spans="1:11" ht="12.75" hidden="1">
      <c r="A1479" s="4" t="s">
        <v>1392</v>
      </c>
      <c r="B1479" s="4" t="s">
        <v>1419</v>
      </c>
      <c r="C1479" s="4" t="s">
        <v>8</v>
      </c>
      <c r="D1479" s="4" t="e">
        <v>#NAME?</v>
      </c>
      <c r="E1479" s="4">
        <v>1</v>
      </c>
      <c r="G1479" s="4" t="s">
        <v>1042</v>
      </c>
      <c r="I1479" s="4" t="s">
        <v>1234</v>
      </c>
      <c r="K1479" s="20"/>
    </row>
    <row r="1480" spans="1:11" ht="12.75" hidden="1">
      <c r="A1480" s="4" t="s">
        <v>1392</v>
      </c>
      <c r="B1480" s="4" t="s">
        <v>1420</v>
      </c>
      <c r="C1480" s="4" t="s">
        <v>8</v>
      </c>
      <c r="D1480" s="4" t="e">
        <v>#NAME?</v>
      </c>
      <c r="E1480" s="4">
        <v>1</v>
      </c>
      <c r="G1480" s="4" t="s">
        <v>1042</v>
      </c>
      <c r="I1480" s="4" t="s">
        <v>1421</v>
      </c>
      <c r="K1480" s="20"/>
    </row>
    <row r="1481" spans="1:11" ht="12.75" hidden="1">
      <c r="A1481" s="4" t="s">
        <v>1392</v>
      </c>
      <c r="B1481" s="4" t="s">
        <v>1422</v>
      </c>
      <c r="C1481" s="4" t="s">
        <v>8</v>
      </c>
      <c r="D1481" s="4" t="e">
        <v>#NAME?</v>
      </c>
      <c r="E1481" s="4">
        <v>1</v>
      </c>
      <c r="G1481" s="4" t="s">
        <v>1042</v>
      </c>
      <c r="I1481" s="4" t="s">
        <v>1405</v>
      </c>
      <c r="K1481" s="20"/>
    </row>
    <row r="1482" spans="1:11" ht="12.75" hidden="1">
      <c r="A1482" s="4" t="s">
        <v>1392</v>
      </c>
      <c r="B1482" s="4" t="s">
        <v>1423</v>
      </c>
      <c r="C1482" s="4" t="s">
        <v>8</v>
      </c>
      <c r="D1482" s="4" t="e">
        <v>#NAME?</v>
      </c>
      <c r="E1482" s="4">
        <v>1</v>
      </c>
      <c r="G1482" s="4" t="s">
        <v>1042</v>
      </c>
      <c r="I1482" s="4" t="s">
        <v>1234</v>
      </c>
      <c r="K1482" s="20"/>
    </row>
    <row r="1483" spans="1:11" ht="12.75" hidden="1">
      <c r="A1483" s="4" t="s">
        <v>1392</v>
      </c>
      <c r="B1483" s="4" t="s">
        <v>1424</v>
      </c>
      <c r="C1483" s="4" t="s">
        <v>8</v>
      </c>
      <c r="D1483" s="4" t="e">
        <v>#NAME?</v>
      </c>
      <c r="E1483" s="4">
        <v>1</v>
      </c>
      <c r="G1483" s="4" t="s">
        <v>1042</v>
      </c>
      <c r="I1483" s="4" t="s">
        <v>1234</v>
      </c>
      <c r="K1483" s="20"/>
    </row>
    <row r="1484" spans="1:11" ht="12.75" hidden="1">
      <c r="A1484" s="4" t="s">
        <v>1392</v>
      </c>
      <c r="B1484" s="4" t="s">
        <v>1425</v>
      </c>
      <c r="C1484" s="4" t="s">
        <v>8</v>
      </c>
      <c r="D1484" s="4" t="e">
        <v>#NAME?</v>
      </c>
      <c r="E1484" s="4">
        <v>1</v>
      </c>
      <c r="G1484" s="4" t="s">
        <v>1042</v>
      </c>
      <c r="I1484" s="4" t="s">
        <v>1405</v>
      </c>
      <c r="K1484" s="20"/>
    </row>
    <row r="1485" spans="1:11" ht="12.75" hidden="1">
      <c r="A1485" s="4" t="s">
        <v>1392</v>
      </c>
      <c r="B1485" s="4" t="s">
        <v>1426</v>
      </c>
      <c r="C1485" s="4" t="s">
        <v>8</v>
      </c>
      <c r="D1485" s="4" t="e">
        <v>#NAME?</v>
      </c>
      <c r="E1485" s="4">
        <v>1</v>
      </c>
      <c r="G1485" s="4" t="s">
        <v>1042</v>
      </c>
      <c r="I1485" s="4" t="s">
        <v>1405</v>
      </c>
      <c r="K1485" s="20"/>
    </row>
    <row r="1486" spans="1:11" ht="12.75" hidden="1">
      <c r="A1486" s="4" t="s">
        <v>1392</v>
      </c>
      <c r="B1486" s="4" t="s">
        <v>1427</v>
      </c>
      <c r="C1486" s="4" t="s">
        <v>8</v>
      </c>
      <c r="D1486" s="4" t="e">
        <v>#NAME?</v>
      </c>
      <c r="E1486" s="4">
        <v>1</v>
      </c>
      <c r="G1486" s="4" t="s">
        <v>1042</v>
      </c>
      <c r="I1486" s="4" t="s">
        <v>1234</v>
      </c>
      <c r="K1486" s="20"/>
    </row>
    <row r="1487" spans="1:11" ht="12.75" hidden="1">
      <c r="A1487" s="4" t="s">
        <v>1392</v>
      </c>
      <c r="B1487" s="4" t="s">
        <v>1428</v>
      </c>
      <c r="C1487" s="4" t="s">
        <v>8</v>
      </c>
      <c r="D1487" s="4" t="e">
        <v>#NAME?</v>
      </c>
      <c r="E1487" s="4">
        <v>1</v>
      </c>
      <c r="G1487" s="4" t="s">
        <v>1042</v>
      </c>
      <c r="I1487" s="4" t="s">
        <v>1429</v>
      </c>
      <c r="K1487" s="20"/>
    </row>
    <row r="1488" spans="1:11" ht="12.75" hidden="1">
      <c r="A1488" s="12" t="s">
        <v>1392</v>
      </c>
      <c r="B1488" s="12" t="s">
        <v>1430</v>
      </c>
      <c r="C1488" s="12" t="s">
        <v>8</v>
      </c>
      <c r="D1488" s="12" t="e">
        <v>#NAME?</v>
      </c>
      <c r="E1488" s="12">
        <v>1</v>
      </c>
      <c r="F1488" s="31"/>
      <c r="G1488" s="12" t="s">
        <v>1042</v>
      </c>
      <c r="H1488" s="31"/>
      <c r="I1488" s="12" t="s">
        <v>1431</v>
      </c>
      <c r="K1488" s="36"/>
    </row>
    <row r="1489" spans="1:11" ht="12.75" hidden="1">
      <c r="A1489" s="4" t="s">
        <v>1432</v>
      </c>
      <c r="B1489" s="4" t="s">
        <v>1433</v>
      </c>
      <c r="C1489" s="4" t="s">
        <v>8</v>
      </c>
      <c r="D1489" s="4" t="e">
        <v>#NAME?</v>
      </c>
      <c r="E1489" s="4">
        <v>1</v>
      </c>
      <c r="G1489" s="4" t="s">
        <v>1435</v>
      </c>
      <c r="I1489" s="4" t="s">
        <v>1434</v>
      </c>
      <c r="K1489" s="20"/>
    </row>
    <row r="1490" spans="1:11" ht="12.75" hidden="1">
      <c r="A1490" s="4" t="s">
        <v>1432</v>
      </c>
      <c r="B1490" s="4" t="s">
        <v>1436</v>
      </c>
      <c r="C1490" s="4" t="s">
        <v>8</v>
      </c>
      <c r="D1490" s="4" t="e">
        <v>#NAME?</v>
      </c>
      <c r="E1490" s="4">
        <v>1</v>
      </c>
      <c r="G1490" s="4" t="s">
        <v>1437</v>
      </c>
      <c r="I1490" s="4" t="s">
        <v>1057</v>
      </c>
      <c r="K1490" s="20"/>
    </row>
    <row r="1491" spans="1:11" ht="12.75" hidden="1">
      <c r="A1491" s="4" t="s">
        <v>1432</v>
      </c>
      <c r="B1491" s="4" t="s">
        <v>1438</v>
      </c>
      <c r="C1491" s="4">
        <v>1</v>
      </c>
      <c r="D1491" s="4" t="e">
        <v>#NAME?</v>
      </c>
      <c r="E1491" s="4">
        <v>1</v>
      </c>
      <c r="G1491" s="4" t="s">
        <v>895</v>
      </c>
      <c r="I1491" s="4" t="s">
        <v>13</v>
      </c>
      <c r="K1491" s="26">
        <v>42454</v>
      </c>
    </row>
    <row r="1492" spans="1:11" ht="12.75" hidden="1">
      <c r="A1492" s="4" t="s">
        <v>1432</v>
      </c>
      <c r="B1492" s="4" t="s">
        <v>1439</v>
      </c>
      <c r="C1492" s="4" t="s">
        <v>8</v>
      </c>
      <c r="D1492" s="4" t="e">
        <v>#NAME?</v>
      </c>
      <c r="E1492" s="4">
        <v>1</v>
      </c>
      <c r="G1492" s="4" t="s">
        <v>262</v>
      </c>
      <c r="I1492" s="4" t="s">
        <v>201</v>
      </c>
      <c r="K1492" s="20"/>
    </row>
    <row r="1493" spans="1:11" ht="12.75" hidden="1">
      <c r="A1493" s="4" t="s">
        <v>1432</v>
      </c>
      <c r="B1493" s="4" t="s">
        <v>1440</v>
      </c>
      <c r="C1493" s="4" t="s">
        <v>8</v>
      </c>
      <c r="D1493" s="4" t="e">
        <v>#NAME?</v>
      </c>
      <c r="E1493" s="4">
        <v>1</v>
      </c>
      <c r="G1493" s="4" t="s">
        <v>262</v>
      </c>
      <c r="I1493" s="4" t="s">
        <v>201</v>
      </c>
      <c r="K1493" s="20"/>
    </row>
    <row r="1494" spans="1:11" ht="12.75" hidden="1">
      <c r="A1494" s="4" t="s">
        <v>1432</v>
      </c>
      <c r="B1494" s="4" t="s">
        <v>1441</v>
      </c>
      <c r="C1494" s="4" t="s">
        <v>8</v>
      </c>
      <c r="D1494" s="4" t="e">
        <v>#NAME?</v>
      </c>
      <c r="E1494" s="4">
        <v>1</v>
      </c>
      <c r="G1494" s="4" t="s">
        <v>262</v>
      </c>
      <c r="I1494" s="4" t="s">
        <v>50</v>
      </c>
      <c r="K1494" s="20"/>
    </row>
    <row r="1495" spans="1:11" ht="12.75" hidden="1">
      <c r="A1495" s="4" t="s">
        <v>1432</v>
      </c>
      <c r="B1495" s="4" t="s">
        <v>1442</v>
      </c>
      <c r="C1495" s="4" t="s">
        <v>8</v>
      </c>
      <c r="D1495" s="4" t="e">
        <v>#NAME?</v>
      </c>
      <c r="E1495" s="4">
        <v>1</v>
      </c>
      <c r="G1495" s="4" t="s">
        <v>262</v>
      </c>
      <c r="I1495" s="4" t="s">
        <v>50</v>
      </c>
      <c r="K1495" s="20"/>
    </row>
    <row r="1496" spans="1:11" ht="12.75" hidden="1">
      <c r="A1496" s="4" t="s">
        <v>1432</v>
      </c>
      <c r="B1496" s="4" t="s">
        <v>1443</v>
      </c>
      <c r="C1496" s="4" t="s">
        <v>8</v>
      </c>
      <c r="D1496" s="4" t="e">
        <v>#NAME?</v>
      </c>
      <c r="E1496" s="4">
        <v>1</v>
      </c>
      <c r="G1496" s="4" t="s">
        <v>1086</v>
      </c>
      <c r="I1496" s="4" t="s">
        <v>83</v>
      </c>
      <c r="K1496" s="20"/>
    </row>
    <row r="1497" spans="1:11" ht="12.75" hidden="1">
      <c r="A1497" s="4" t="s">
        <v>1432</v>
      </c>
      <c r="B1497" s="4" t="s">
        <v>1444</v>
      </c>
      <c r="C1497" s="4" t="s">
        <v>8</v>
      </c>
      <c r="D1497" s="4" t="e">
        <v>#NAME?</v>
      </c>
      <c r="E1497" s="4">
        <v>1</v>
      </c>
      <c r="G1497" s="4" t="s">
        <v>1086</v>
      </c>
      <c r="I1497" s="4" t="s">
        <v>83</v>
      </c>
      <c r="K1497" s="20"/>
    </row>
    <row r="1498" spans="1:11" ht="12.75" hidden="1">
      <c r="A1498" s="12" t="s">
        <v>1432</v>
      </c>
      <c r="B1498" s="12" t="s">
        <v>1445</v>
      </c>
      <c r="C1498" s="12" t="s">
        <v>8</v>
      </c>
      <c r="D1498" s="12" t="e">
        <v>#NAME?</v>
      </c>
      <c r="E1498" s="12">
        <v>1</v>
      </c>
      <c r="F1498" s="31"/>
      <c r="G1498" s="12" t="s">
        <v>39</v>
      </c>
      <c r="H1498" s="31"/>
      <c r="I1498" s="12" t="s">
        <v>302</v>
      </c>
      <c r="K1498" s="36"/>
    </row>
    <row r="1499" spans="1:11" ht="12.75" hidden="1">
      <c r="A1499" s="4" t="s">
        <v>1446</v>
      </c>
      <c r="B1499" s="4" t="s">
        <v>1447</v>
      </c>
      <c r="C1499" s="4" t="s">
        <v>8</v>
      </c>
      <c r="D1499" s="4" t="e">
        <v>#NAME?</v>
      </c>
      <c r="E1499" s="4">
        <v>1</v>
      </c>
      <c r="G1499" s="4" t="s">
        <v>1435</v>
      </c>
      <c r="I1499" s="4" t="s">
        <v>54</v>
      </c>
      <c r="K1499" s="20"/>
    </row>
    <row r="1500" spans="1:11" ht="12.75" hidden="1">
      <c r="A1500" s="4" t="s">
        <v>1446</v>
      </c>
      <c r="B1500" s="4" t="s">
        <v>1448</v>
      </c>
      <c r="C1500" s="4" t="s">
        <v>8</v>
      </c>
      <c r="D1500" s="4" t="e">
        <v>#NAME?</v>
      </c>
      <c r="E1500" s="4">
        <v>1</v>
      </c>
      <c r="G1500" s="4" t="s">
        <v>69</v>
      </c>
      <c r="I1500" s="4" t="s">
        <v>255</v>
      </c>
      <c r="K1500" s="20"/>
    </row>
    <row r="1501" spans="1:11" ht="12.75" hidden="1">
      <c r="A1501" s="4" t="s">
        <v>1446</v>
      </c>
      <c r="B1501" s="4" t="s">
        <v>1449</v>
      </c>
      <c r="C1501" s="4" t="s">
        <v>8</v>
      </c>
      <c r="D1501" s="4" t="e">
        <v>#NAME?</v>
      </c>
      <c r="E1501" s="4">
        <v>1</v>
      </c>
      <c r="G1501" s="4" t="s">
        <v>69</v>
      </c>
      <c r="I1501" s="4" t="s">
        <v>239</v>
      </c>
      <c r="K1501" s="20"/>
    </row>
    <row r="1502" spans="1:11" ht="12.75" hidden="1">
      <c r="A1502" s="4" t="s">
        <v>1446</v>
      </c>
      <c r="B1502" s="4" t="s">
        <v>1450</v>
      </c>
      <c r="C1502" s="4" t="s">
        <v>8</v>
      </c>
      <c r="D1502" s="4" t="e">
        <v>#NAME?</v>
      </c>
      <c r="E1502" s="4">
        <v>1</v>
      </c>
      <c r="G1502" s="4" t="s">
        <v>69</v>
      </c>
      <c r="I1502" s="4" t="s">
        <v>239</v>
      </c>
      <c r="K1502" s="20"/>
    </row>
    <row r="1503" spans="1:11" ht="12.75" hidden="1">
      <c r="A1503" s="4" t="s">
        <v>1446</v>
      </c>
      <c r="B1503" s="4" t="s">
        <v>1451</v>
      </c>
      <c r="C1503" s="4" t="s">
        <v>8</v>
      </c>
      <c r="D1503" s="4" t="e">
        <v>#NAME?</v>
      </c>
      <c r="E1503" s="4">
        <v>1</v>
      </c>
      <c r="G1503" s="4" t="s">
        <v>68</v>
      </c>
      <c r="I1503" s="4" t="s">
        <v>934</v>
      </c>
      <c r="K1503" s="20"/>
    </row>
    <row r="1504" spans="1:11" ht="12.75" hidden="1">
      <c r="A1504" s="4" t="s">
        <v>1446</v>
      </c>
      <c r="B1504" s="4" t="s">
        <v>1452</v>
      </c>
      <c r="C1504" s="4" t="s">
        <v>8</v>
      </c>
      <c r="D1504" s="4" t="e">
        <v>#NAME?</v>
      </c>
      <c r="E1504" s="4">
        <v>1</v>
      </c>
      <c r="G1504" s="4" t="s">
        <v>101</v>
      </c>
      <c r="I1504" s="4" t="s">
        <v>1453</v>
      </c>
      <c r="K1504" s="20"/>
    </row>
    <row r="1505" spans="1:11" ht="12.75" hidden="1">
      <c r="A1505" s="4" t="s">
        <v>1446</v>
      </c>
      <c r="B1505" s="4" t="s">
        <v>1454</v>
      </c>
      <c r="C1505" s="4" t="s">
        <v>8</v>
      </c>
      <c r="D1505" s="4" t="e">
        <v>#NAME?</v>
      </c>
      <c r="E1505" s="4">
        <v>1</v>
      </c>
      <c r="G1505" s="4" t="s">
        <v>101</v>
      </c>
      <c r="I1505" s="4" t="s">
        <v>1455</v>
      </c>
      <c r="K1505" s="20"/>
    </row>
    <row r="1506" spans="1:11" ht="12.75" hidden="1">
      <c r="A1506" s="4" t="s">
        <v>1446</v>
      </c>
      <c r="B1506" s="4" t="s">
        <v>1456</v>
      </c>
      <c r="C1506" s="4" t="s">
        <v>8</v>
      </c>
      <c r="D1506" s="4" t="e">
        <v>#NAME?</v>
      </c>
      <c r="E1506" s="4">
        <v>1</v>
      </c>
      <c r="G1506" s="4" t="s">
        <v>101</v>
      </c>
      <c r="I1506" s="42" t="s">
        <v>1455</v>
      </c>
      <c r="K1506" s="20"/>
    </row>
    <row r="1507" spans="1:11" ht="12.75" hidden="1">
      <c r="A1507" s="4" t="s">
        <v>1446</v>
      </c>
      <c r="B1507" s="4" t="s">
        <v>1457</v>
      </c>
      <c r="C1507" s="4" t="s">
        <v>8</v>
      </c>
      <c r="D1507" s="4" t="e">
        <v>#NAME?</v>
      </c>
      <c r="E1507" s="4">
        <v>1</v>
      </c>
      <c r="G1507" s="4" t="s">
        <v>101</v>
      </c>
      <c r="I1507" s="4" t="s">
        <v>1453</v>
      </c>
      <c r="K1507" s="20"/>
    </row>
    <row r="1508" spans="1:11" ht="12.75" hidden="1">
      <c r="A1508" s="4" t="s">
        <v>1446</v>
      </c>
      <c r="B1508" s="4" t="s">
        <v>1458</v>
      </c>
      <c r="C1508" s="4" t="s">
        <v>8</v>
      </c>
      <c r="D1508" s="4" t="e">
        <v>#NAME?</v>
      </c>
      <c r="E1508" s="4">
        <v>1</v>
      </c>
      <c r="G1508" s="4" t="s">
        <v>101</v>
      </c>
      <c r="I1508" s="4" t="s">
        <v>1453</v>
      </c>
      <c r="K1508" s="20"/>
    </row>
    <row r="1509" spans="1:11" ht="12.75" hidden="1">
      <c r="A1509" s="4" t="s">
        <v>1446</v>
      </c>
      <c r="B1509" s="4" t="s">
        <v>1459</v>
      </c>
      <c r="C1509" s="4" t="s">
        <v>8</v>
      </c>
      <c r="D1509" s="4" t="e">
        <v>#NAME?</v>
      </c>
      <c r="E1509" s="4">
        <v>1</v>
      </c>
      <c r="G1509" s="4" t="s">
        <v>101</v>
      </c>
      <c r="I1509" s="4" t="s">
        <v>1460</v>
      </c>
      <c r="K1509" s="20"/>
    </row>
    <row r="1510" spans="1:11" ht="12.75" hidden="1">
      <c r="A1510" s="4" t="s">
        <v>1446</v>
      </c>
      <c r="B1510" s="4" t="s">
        <v>1461</v>
      </c>
      <c r="C1510" s="4" t="s">
        <v>8</v>
      </c>
      <c r="D1510" s="4" t="e">
        <v>#NAME?</v>
      </c>
      <c r="E1510" s="4">
        <v>1</v>
      </c>
      <c r="G1510" s="4" t="s">
        <v>101</v>
      </c>
      <c r="I1510" s="4" t="s">
        <v>1460</v>
      </c>
      <c r="K1510" s="20"/>
    </row>
    <row r="1511" spans="1:11" ht="12.75" hidden="1">
      <c r="A1511" s="4" t="s">
        <v>1446</v>
      </c>
      <c r="B1511" s="4" t="s">
        <v>1462</v>
      </c>
      <c r="C1511" s="4" t="s">
        <v>8</v>
      </c>
      <c r="D1511" s="4" t="e">
        <v>#NAME?</v>
      </c>
      <c r="E1511" s="4">
        <v>1</v>
      </c>
      <c r="G1511" s="4" t="s">
        <v>101</v>
      </c>
      <c r="I1511" s="4" t="s">
        <v>1455</v>
      </c>
      <c r="K1511" s="20"/>
    </row>
    <row r="1512" spans="1:11" ht="12.75" hidden="1">
      <c r="A1512" s="4" t="s">
        <v>1446</v>
      </c>
      <c r="B1512" s="4" t="s">
        <v>1463</v>
      </c>
      <c r="C1512" s="4" t="s">
        <v>8</v>
      </c>
      <c r="D1512" s="4" t="e">
        <v>#NAME?</v>
      </c>
      <c r="E1512" s="4">
        <v>1</v>
      </c>
      <c r="G1512" s="4" t="s">
        <v>101</v>
      </c>
      <c r="I1512" s="4" t="s">
        <v>1453</v>
      </c>
      <c r="K1512" s="20"/>
    </row>
    <row r="1513" spans="1:11" ht="12.75" hidden="1">
      <c r="A1513" s="4" t="s">
        <v>1446</v>
      </c>
      <c r="B1513" s="4" t="s">
        <v>1464</v>
      </c>
      <c r="C1513" s="4" t="s">
        <v>8</v>
      </c>
      <c r="D1513" s="4" t="e">
        <v>#NAME?</v>
      </c>
      <c r="E1513" s="4">
        <v>1</v>
      </c>
      <c r="G1513" s="4" t="s">
        <v>101</v>
      </c>
      <c r="I1513" s="4" t="s">
        <v>1453</v>
      </c>
      <c r="K1513" s="20"/>
    </row>
    <row r="1514" spans="1:11" ht="12.75" hidden="1">
      <c r="A1514" s="4" t="s">
        <v>1446</v>
      </c>
      <c r="B1514" s="4" t="s">
        <v>1465</v>
      </c>
      <c r="C1514" s="4" t="s">
        <v>8</v>
      </c>
      <c r="D1514" s="4" t="e">
        <v>#NAME?</v>
      </c>
      <c r="E1514" s="4">
        <v>1</v>
      </c>
      <c r="G1514" s="4" t="s">
        <v>101</v>
      </c>
      <c r="I1514" s="4" t="s">
        <v>1453</v>
      </c>
      <c r="K1514" s="20"/>
    </row>
    <row r="1515" spans="1:11" ht="12.75" hidden="1">
      <c r="A1515" s="12" t="s">
        <v>1446</v>
      </c>
      <c r="B1515" s="12" t="s">
        <v>440</v>
      </c>
      <c r="C1515" s="12">
        <v>1</v>
      </c>
      <c r="D1515" s="12" t="e">
        <v>#NAME?</v>
      </c>
      <c r="E1515" s="12">
        <v>0</v>
      </c>
      <c r="F1515" s="12">
        <v>0.5</v>
      </c>
      <c r="G1515" s="12" t="s">
        <v>33</v>
      </c>
      <c r="H1515" s="31"/>
      <c r="I1515" s="12" t="s">
        <v>13</v>
      </c>
      <c r="K1515" s="35">
        <v>43738</v>
      </c>
    </row>
    <row r="1516" spans="1:11" ht="12.75" hidden="1">
      <c r="A1516" s="4" t="s">
        <v>1466</v>
      </c>
      <c r="B1516" s="4" t="s">
        <v>214</v>
      </c>
      <c r="C1516" s="4">
        <v>1</v>
      </c>
      <c r="D1516" s="4" t="e">
        <v>#NAME?</v>
      </c>
      <c r="E1516" s="4">
        <v>0</v>
      </c>
      <c r="F1516" s="4">
        <v>0.2</v>
      </c>
      <c r="G1516" s="4" t="s">
        <v>33</v>
      </c>
      <c r="H1516" s="63">
        <v>44196</v>
      </c>
      <c r="I1516" s="4" t="s">
        <v>13</v>
      </c>
      <c r="K1516" s="26">
        <v>42629</v>
      </c>
    </row>
    <row r="1517" spans="1:11" ht="12.75" hidden="1">
      <c r="A1517" s="4" t="s">
        <v>1466</v>
      </c>
      <c r="B1517" s="4" t="s">
        <v>1467</v>
      </c>
      <c r="C1517" s="4" t="s">
        <v>8</v>
      </c>
      <c r="D1517" s="4" t="e">
        <v>#NAME?</v>
      </c>
      <c r="E1517" s="4">
        <v>1</v>
      </c>
      <c r="G1517" s="4" t="s">
        <v>188</v>
      </c>
      <c r="I1517" s="4" t="s">
        <v>190</v>
      </c>
      <c r="K1517" s="20"/>
    </row>
    <row r="1518" spans="1:11" ht="12.75" hidden="1">
      <c r="A1518" s="4" t="s">
        <v>1466</v>
      </c>
      <c r="B1518" s="4" t="s">
        <v>1468</v>
      </c>
      <c r="C1518" s="4" t="s">
        <v>8</v>
      </c>
      <c r="D1518" s="4" t="e">
        <v>#NAME?</v>
      </c>
      <c r="E1518" s="4">
        <v>1</v>
      </c>
      <c r="G1518" s="4" t="s">
        <v>69</v>
      </c>
      <c r="I1518" s="4" t="s">
        <v>1469</v>
      </c>
      <c r="K1518" s="20"/>
    </row>
    <row r="1519" spans="1:11" ht="12.75" hidden="1">
      <c r="A1519" s="12" t="s">
        <v>1466</v>
      </c>
      <c r="B1519" s="12" t="s">
        <v>1470</v>
      </c>
      <c r="C1519" s="12" t="s">
        <v>8</v>
      </c>
      <c r="D1519" s="12" t="e">
        <v>#NAME?</v>
      </c>
      <c r="E1519" s="12">
        <v>1</v>
      </c>
      <c r="F1519" s="31"/>
      <c r="G1519" s="12" t="s">
        <v>69</v>
      </c>
      <c r="H1519" s="31"/>
      <c r="I1519" s="12" t="s">
        <v>1471</v>
      </c>
      <c r="K1519" s="36"/>
    </row>
    <row r="1520" spans="1:11" ht="12.75" hidden="1">
      <c r="A1520" s="4" t="s">
        <v>1472</v>
      </c>
      <c r="B1520" s="4" t="s">
        <v>296</v>
      </c>
      <c r="C1520" s="4">
        <v>1</v>
      </c>
      <c r="D1520" s="4" t="e">
        <v>#NAME?</v>
      </c>
      <c r="E1520" s="4">
        <v>0</v>
      </c>
      <c r="F1520" s="4">
        <v>0.5</v>
      </c>
      <c r="G1520" s="4" t="s">
        <v>1474</v>
      </c>
      <c r="I1520" s="4" t="s">
        <v>1473</v>
      </c>
      <c r="K1520" s="26">
        <v>43208</v>
      </c>
    </row>
    <row r="1521" spans="1:11" ht="12.75" hidden="1">
      <c r="A1521" s="4" t="s">
        <v>1472</v>
      </c>
      <c r="B1521" s="4" t="s">
        <v>1475</v>
      </c>
      <c r="C1521" s="4" t="s">
        <v>8</v>
      </c>
      <c r="D1521" s="4" t="e">
        <v>#NAME?</v>
      </c>
      <c r="E1521" s="4">
        <v>0</v>
      </c>
      <c r="F1521" s="4">
        <v>0.5</v>
      </c>
      <c r="G1521" s="4" t="s">
        <v>68</v>
      </c>
      <c r="I1521" s="4" t="s">
        <v>1476</v>
      </c>
      <c r="K1521" s="20"/>
    </row>
    <row r="1522" spans="1:11" ht="12.75" hidden="1">
      <c r="A1522" s="4" t="s">
        <v>1472</v>
      </c>
      <c r="B1522" s="4" t="s">
        <v>1477</v>
      </c>
      <c r="C1522" s="4" t="s">
        <v>8</v>
      </c>
      <c r="D1522" s="4" t="e">
        <v>#NAME?</v>
      </c>
      <c r="E1522" s="4">
        <v>1</v>
      </c>
      <c r="G1522" s="4" t="s">
        <v>68</v>
      </c>
      <c r="H1522" s="63">
        <v>44196</v>
      </c>
      <c r="I1522" s="4" t="s">
        <v>1055</v>
      </c>
      <c r="K1522" s="20"/>
    </row>
    <row r="1523" spans="1:11" ht="12.75" hidden="1">
      <c r="A1523" s="4" t="s">
        <v>1472</v>
      </c>
      <c r="B1523" s="4" t="s">
        <v>1478</v>
      </c>
      <c r="C1523" s="4" t="s">
        <v>8</v>
      </c>
      <c r="D1523" s="4" t="e">
        <v>#NAME?</v>
      </c>
      <c r="E1523" s="4">
        <v>1</v>
      </c>
      <c r="G1523" s="4" t="s">
        <v>68</v>
      </c>
      <c r="I1523" s="4" t="s">
        <v>1479</v>
      </c>
      <c r="K1523" s="20"/>
    </row>
    <row r="1524" spans="1:11" ht="12.75" hidden="1">
      <c r="A1524" s="12" t="s">
        <v>1472</v>
      </c>
      <c r="B1524" s="12" t="s">
        <v>1480</v>
      </c>
      <c r="C1524" s="12" t="s">
        <v>8</v>
      </c>
      <c r="D1524" s="12" t="e">
        <v>#NAME?</v>
      </c>
      <c r="E1524" s="12">
        <v>0</v>
      </c>
      <c r="F1524" s="12">
        <v>0.5</v>
      </c>
      <c r="G1524" s="12" t="s">
        <v>68</v>
      </c>
      <c r="H1524" s="31"/>
      <c r="I1524" s="12" t="s">
        <v>50</v>
      </c>
      <c r="K1524" s="36"/>
    </row>
    <row r="1525" spans="1:11" ht="12.75" hidden="1">
      <c r="A1525" s="4" t="s">
        <v>1481</v>
      </c>
      <c r="B1525" s="4" t="s">
        <v>1482</v>
      </c>
      <c r="C1525" s="4" t="s">
        <v>8</v>
      </c>
      <c r="D1525" s="4" t="e">
        <v>#NAME?</v>
      </c>
      <c r="E1525" s="4">
        <v>0</v>
      </c>
      <c r="G1525" s="4" t="s">
        <v>188</v>
      </c>
      <c r="I1525" s="4" t="s">
        <v>190</v>
      </c>
      <c r="K1525" s="20"/>
    </row>
    <row r="1526" spans="1:11" ht="12.75" hidden="1">
      <c r="A1526" s="4" t="s">
        <v>1481</v>
      </c>
      <c r="B1526" s="4" t="s">
        <v>1483</v>
      </c>
      <c r="C1526" s="4">
        <v>1</v>
      </c>
      <c r="D1526" s="4" t="e">
        <v>#NAME?</v>
      </c>
      <c r="E1526" s="4">
        <v>0</v>
      </c>
      <c r="G1526" s="4" t="s">
        <v>198</v>
      </c>
      <c r="I1526" s="4" t="s">
        <v>13</v>
      </c>
      <c r="K1526" s="26">
        <v>43598</v>
      </c>
    </row>
    <row r="1527" spans="1:11" ht="12.75" hidden="1">
      <c r="A1527" s="12" t="s">
        <v>1481</v>
      </c>
      <c r="B1527" s="12" t="s">
        <v>1484</v>
      </c>
      <c r="C1527" s="12" t="s">
        <v>8</v>
      </c>
      <c r="D1527" s="12" t="e">
        <v>#NAME?</v>
      </c>
      <c r="E1527" s="12">
        <v>0</v>
      </c>
      <c r="F1527" s="31"/>
      <c r="G1527" s="12" t="s">
        <v>188</v>
      </c>
      <c r="H1527" s="31"/>
      <c r="I1527" s="12" t="s">
        <v>77</v>
      </c>
      <c r="K1527" s="36"/>
    </row>
    <row r="1528" spans="1:11" ht="12.75" hidden="1">
      <c r="A1528" s="4" t="s">
        <v>1485</v>
      </c>
      <c r="B1528" s="4" t="s">
        <v>1286</v>
      </c>
      <c r="C1528" s="4">
        <v>1</v>
      </c>
      <c r="D1528" s="4" t="e">
        <v>#NAME?</v>
      </c>
      <c r="E1528" s="4">
        <v>0</v>
      </c>
      <c r="F1528" s="4">
        <v>0.25</v>
      </c>
      <c r="G1528" s="4" t="s">
        <v>33</v>
      </c>
      <c r="I1528" s="4" t="s">
        <v>13</v>
      </c>
      <c r="K1528" s="26">
        <v>43643</v>
      </c>
    </row>
    <row r="1529" spans="1:11" ht="12.75" hidden="1">
      <c r="A1529" s="4" t="s">
        <v>1485</v>
      </c>
      <c r="B1529" s="4" t="s">
        <v>1486</v>
      </c>
      <c r="C1529" s="4" t="s">
        <v>8</v>
      </c>
      <c r="D1529" s="4" t="e">
        <v>#NAME?</v>
      </c>
      <c r="E1529" s="4">
        <v>0</v>
      </c>
      <c r="F1529" s="4">
        <v>0.25</v>
      </c>
      <c r="G1529" s="4" t="s">
        <v>1042</v>
      </c>
      <c r="I1529" s="4" t="s">
        <v>77</v>
      </c>
      <c r="K1529" s="20"/>
    </row>
    <row r="1530" spans="1:11" ht="12.75" hidden="1">
      <c r="A1530" s="12" t="s">
        <v>1485</v>
      </c>
      <c r="B1530" s="12" t="s">
        <v>1487</v>
      </c>
      <c r="C1530" s="12" t="s">
        <v>8</v>
      </c>
      <c r="D1530" s="12" t="e">
        <v>#NAME?</v>
      </c>
      <c r="E1530" s="12">
        <v>1</v>
      </c>
      <c r="F1530" s="31"/>
      <c r="G1530" s="12" t="s">
        <v>1042</v>
      </c>
      <c r="H1530" s="31"/>
      <c r="I1530" s="12" t="s">
        <v>77</v>
      </c>
      <c r="K1530" s="36"/>
    </row>
    <row r="1531" spans="1:11" ht="12.75" hidden="1">
      <c r="A1531" s="4" t="s">
        <v>1488</v>
      </c>
      <c r="B1531" s="4" t="s">
        <v>1489</v>
      </c>
      <c r="C1531" s="4" t="s">
        <v>8</v>
      </c>
      <c r="D1531" s="4" t="e">
        <v>#NAME?</v>
      </c>
      <c r="E1531" s="4">
        <v>1</v>
      </c>
      <c r="G1531" s="4" t="s">
        <v>926</v>
      </c>
      <c r="I1531" s="4" t="s">
        <v>190</v>
      </c>
      <c r="K1531" s="20"/>
    </row>
    <row r="1532" spans="1:11" ht="12.75" hidden="1">
      <c r="A1532" s="4" t="s">
        <v>1488</v>
      </c>
      <c r="B1532" s="4" t="s">
        <v>1490</v>
      </c>
      <c r="C1532" s="4" t="s">
        <v>8</v>
      </c>
      <c r="D1532" s="4" t="e">
        <v>#NAME?</v>
      </c>
      <c r="E1532" s="4">
        <v>1</v>
      </c>
      <c r="G1532" s="4" t="s">
        <v>69</v>
      </c>
      <c r="I1532" s="4" t="s">
        <v>1259</v>
      </c>
      <c r="K1532" s="20"/>
    </row>
    <row r="1533" spans="1:11" ht="12.75" hidden="1">
      <c r="A1533" s="4" t="s">
        <v>1488</v>
      </c>
      <c r="B1533" s="4" t="s">
        <v>1491</v>
      </c>
      <c r="C1533" s="4" t="s">
        <v>8</v>
      </c>
      <c r="D1533" s="4" t="e">
        <v>#NAME?</v>
      </c>
      <c r="E1533" s="4">
        <v>1</v>
      </c>
      <c r="G1533" s="4" t="s">
        <v>68</v>
      </c>
      <c r="I1533" s="4" t="s">
        <v>1492</v>
      </c>
      <c r="K1533" s="20"/>
    </row>
    <row r="1534" spans="1:11" ht="12.75" hidden="1">
      <c r="A1534" s="4" t="s">
        <v>1488</v>
      </c>
      <c r="B1534" s="4" t="s">
        <v>1493</v>
      </c>
      <c r="C1534" s="4" t="s">
        <v>8</v>
      </c>
      <c r="D1534" s="4" t="e">
        <v>#NAME?</v>
      </c>
      <c r="E1534" s="4">
        <v>1</v>
      </c>
      <c r="G1534" s="4" t="s">
        <v>68</v>
      </c>
      <c r="I1534" s="4" t="s">
        <v>1259</v>
      </c>
      <c r="K1534" s="20"/>
    </row>
    <row r="1535" spans="1:11" ht="12.75" hidden="1">
      <c r="A1535" s="4" t="s">
        <v>1488</v>
      </c>
      <c r="B1535" s="4" t="s">
        <v>1494</v>
      </c>
      <c r="C1535" s="4" t="s">
        <v>8</v>
      </c>
      <c r="D1535" s="4" t="e">
        <v>#NAME?</v>
      </c>
      <c r="E1535" s="4">
        <v>1</v>
      </c>
      <c r="G1535" s="4" t="s">
        <v>70</v>
      </c>
      <c r="I1535" s="4" t="s">
        <v>239</v>
      </c>
      <c r="K1535" s="20"/>
    </row>
    <row r="1536" spans="1:11" ht="12.75" hidden="1">
      <c r="A1536" s="4" t="s">
        <v>1488</v>
      </c>
      <c r="B1536" s="4" t="s">
        <v>1495</v>
      </c>
      <c r="C1536" s="4" t="s">
        <v>8</v>
      </c>
      <c r="D1536" s="4" t="e">
        <v>#NAME?</v>
      </c>
      <c r="E1536" s="4">
        <v>1</v>
      </c>
      <c r="G1536" s="4" t="s">
        <v>101</v>
      </c>
      <c r="I1536" s="4" t="s">
        <v>706</v>
      </c>
      <c r="K1536" s="20"/>
    </row>
    <row r="1537" spans="1:11" ht="12.75" hidden="1">
      <c r="A1537" s="12" t="s">
        <v>1488</v>
      </c>
      <c r="B1537" s="12" t="s">
        <v>1340</v>
      </c>
      <c r="C1537" s="12">
        <v>1</v>
      </c>
      <c r="D1537" s="12" t="e">
        <v>#NAME?</v>
      </c>
      <c r="E1537" s="12">
        <v>1</v>
      </c>
      <c r="F1537" s="31"/>
      <c r="G1537" s="12" t="s">
        <v>151</v>
      </c>
      <c r="H1537" s="31"/>
      <c r="I1537" s="12" t="s">
        <v>13</v>
      </c>
      <c r="K1537" s="15">
        <v>42696</v>
      </c>
    </row>
    <row r="1538" spans="1:11" ht="12.75" hidden="1">
      <c r="A1538" s="4" t="s">
        <v>1496</v>
      </c>
      <c r="B1538" s="4" t="s">
        <v>1497</v>
      </c>
      <c r="C1538" s="4" t="s">
        <v>8</v>
      </c>
      <c r="D1538" s="4" t="e">
        <v>#NAME?</v>
      </c>
      <c r="E1538" s="4">
        <v>1</v>
      </c>
      <c r="G1538" s="4" t="s">
        <v>926</v>
      </c>
      <c r="I1538" s="4" t="s">
        <v>190</v>
      </c>
      <c r="K1538" s="20"/>
    </row>
    <row r="1539" spans="1:11" ht="12.75" hidden="1">
      <c r="A1539" s="4" t="s">
        <v>1496</v>
      </c>
      <c r="B1539" s="4" t="s">
        <v>1498</v>
      </c>
      <c r="C1539" s="4" t="s">
        <v>8</v>
      </c>
      <c r="D1539" s="4" t="e">
        <v>#NAME?</v>
      </c>
      <c r="E1539" s="4">
        <v>1</v>
      </c>
      <c r="G1539" s="4" t="s">
        <v>188</v>
      </c>
      <c r="I1539" s="4" t="s">
        <v>77</v>
      </c>
      <c r="K1539" s="20"/>
    </row>
    <row r="1540" spans="1:11" ht="12.75" hidden="1">
      <c r="A1540" s="4" t="s">
        <v>1496</v>
      </c>
      <c r="B1540" s="4" t="s">
        <v>617</v>
      </c>
      <c r="C1540" s="4">
        <v>1</v>
      </c>
      <c r="D1540" s="4" t="e">
        <v>#NAME?</v>
      </c>
      <c r="E1540" s="4">
        <v>0</v>
      </c>
      <c r="G1540" s="4" t="s">
        <v>33</v>
      </c>
      <c r="I1540" s="4" t="s">
        <v>13</v>
      </c>
      <c r="K1540" s="26">
        <v>43605</v>
      </c>
    </row>
    <row r="1541" spans="1:11" ht="12.75" hidden="1">
      <c r="A1541" s="4" t="s">
        <v>1496</v>
      </c>
      <c r="B1541" s="4" t="s">
        <v>1499</v>
      </c>
      <c r="C1541" s="4" t="s">
        <v>8</v>
      </c>
      <c r="D1541" s="4" t="e">
        <v>#NAME?</v>
      </c>
      <c r="E1541" s="4">
        <v>1</v>
      </c>
      <c r="G1541" s="4" t="s">
        <v>188</v>
      </c>
      <c r="I1541" s="4" t="s">
        <v>1500</v>
      </c>
      <c r="K1541" s="20"/>
    </row>
    <row r="1542" spans="1:11" ht="12.75" hidden="1">
      <c r="A1542" s="4" t="s">
        <v>1496</v>
      </c>
      <c r="B1542" s="4" t="s">
        <v>1501</v>
      </c>
      <c r="C1542" s="4" t="s">
        <v>8</v>
      </c>
      <c r="D1542" s="4" t="e">
        <v>#NAME?</v>
      </c>
      <c r="E1542" s="4">
        <v>1</v>
      </c>
      <c r="G1542" s="4" t="s">
        <v>188</v>
      </c>
      <c r="I1542" s="4" t="s">
        <v>1500</v>
      </c>
      <c r="K1542" s="20"/>
    </row>
    <row r="1543" spans="1:11" ht="12.75" hidden="1">
      <c r="A1543" s="4" t="s">
        <v>1496</v>
      </c>
      <c r="B1543" s="4" t="s">
        <v>1502</v>
      </c>
      <c r="C1543" s="4" t="s">
        <v>8</v>
      </c>
      <c r="D1543" s="4" t="e">
        <v>#NAME?</v>
      </c>
      <c r="E1543" s="4">
        <v>1</v>
      </c>
      <c r="G1543" s="4" t="s">
        <v>188</v>
      </c>
      <c r="I1543" s="4" t="s">
        <v>1500</v>
      </c>
      <c r="K1543" s="20"/>
    </row>
    <row r="1544" spans="1:11" ht="12.75" hidden="1">
      <c r="A1544" s="4" t="s">
        <v>1496</v>
      </c>
      <c r="B1544" s="4" t="s">
        <v>1503</v>
      </c>
      <c r="C1544" s="4" t="s">
        <v>8</v>
      </c>
      <c r="D1544" s="4" t="e">
        <v>#NAME?</v>
      </c>
      <c r="E1544" s="4">
        <v>1</v>
      </c>
      <c r="G1544" s="4" t="s">
        <v>188</v>
      </c>
      <c r="I1544" s="4" t="s">
        <v>1500</v>
      </c>
      <c r="K1544" s="20"/>
    </row>
    <row r="1545" spans="1:11" ht="12.75" hidden="1">
      <c r="A1545" s="12" t="s">
        <v>1496</v>
      </c>
      <c r="B1545" s="12" t="s">
        <v>1504</v>
      </c>
      <c r="C1545" s="12" t="s">
        <v>8</v>
      </c>
      <c r="D1545" s="12" t="e">
        <v>#NAME?</v>
      </c>
      <c r="E1545" s="12">
        <v>1</v>
      </c>
      <c r="F1545" s="31"/>
      <c r="G1545" s="12" t="s">
        <v>188</v>
      </c>
      <c r="H1545" s="31"/>
      <c r="I1545" s="12" t="s">
        <v>1500</v>
      </c>
      <c r="K1545" s="36"/>
    </row>
    <row r="1546" spans="1:11" ht="12.75" hidden="1">
      <c r="A1546" s="4" t="s">
        <v>1505</v>
      </c>
      <c r="B1546" s="4" t="s">
        <v>1506</v>
      </c>
      <c r="C1546" s="4" t="s">
        <v>8</v>
      </c>
      <c r="D1546" s="4" t="e">
        <v>#NAME?</v>
      </c>
      <c r="E1546" s="4">
        <v>1</v>
      </c>
      <c r="G1546" s="4" t="s">
        <v>69</v>
      </c>
      <c r="I1546" s="4" t="s">
        <v>247</v>
      </c>
      <c r="K1546" s="20"/>
    </row>
    <row r="1547" spans="1:11" ht="12.75" hidden="1">
      <c r="A1547" s="4" t="s">
        <v>1505</v>
      </c>
      <c r="B1547" s="4" t="s">
        <v>1507</v>
      </c>
      <c r="C1547" s="4" t="s">
        <v>8</v>
      </c>
      <c r="D1547" s="4" t="e">
        <v>#NAME?</v>
      </c>
      <c r="E1547" s="4">
        <v>1</v>
      </c>
      <c r="G1547" s="4" t="s">
        <v>69</v>
      </c>
      <c r="I1547" s="4" t="s">
        <v>239</v>
      </c>
      <c r="K1547" s="20"/>
    </row>
    <row r="1548" spans="1:11" ht="12.75" hidden="1">
      <c r="A1548" s="4" t="s">
        <v>1505</v>
      </c>
      <c r="B1548" s="4" t="s">
        <v>1508</v>
      </c>
      <c r="C1548" s="4" t="s">
        <v>8</v>
      </c>
      <c r="D1548" s="4" t="e">
        <v>#NAME?</v>
      </c>
      <c r="E1548" s="4">
        <v>1</v>
      </c>
      <c r="G1548" s="4" t="s">
        <v>69</v>
      </c>
      <c r="I1548" s="4" t="s">
        <v>239</v>
      </c>
      <c r="K1548" s="20"/>
    </row>
    <row r="1549" spans="1:11" ht="12.75" hidden="1">
      <c r="A1549" s="4" t="s">
        <v>1505</v>
      </c>
      <c r="B1549" s="4" t="s">
        <v>1509</v>
      </c>
      <c r="C1549" s="4" t="s">
        <v>8</v>
      </c>
      <c r="D1549" s="4" t="e">
        <v>#NAME?</v>
      </c>
      <c r="E1549" s="4">
        <v>1</v>
      </c>
      <c r="G1549" s="4" t="s">
        <v>69</v>
      </c>
      <c r="I1549" s="4" t="s">
        <v>239</v>
      </c>
      <c r="K1549" s="20"/>
    </row>
    <row r="1550" spans="1:11" ht="12.75" hidden="1">
      <c r="A1550" s="4" t="s">
        <v>1505</v>
      </c>
      <c r="B1550" s="4" t="s">
        <v>1510</v>
      </c>
      <c r="C1550" s="4" t="s">
        <v>8</v>
      </c>
      <c r="D1550" s="4" t="e">
        <v>#NAME?</v>
      </c>
      <c r="E1550" s="4">
        <v>1</v>
      </c>
      <c r="G1550" s="4" t="s">
        <v>69</v>
      </c>
      <c r="I1550" s="4" t="s">
        <v>239</v>
      </c>
      <c r="K1550" s="20"/>
    </row>
    <row r="1551" spans="1:11" ht="12.75" hidden="1">
      <c r="A1551" s="12" t="s">
        <v>1505</v>
      </c>
      <c r="B1551" s="12" t="s">
        <v>632</v>
      </c>
      <c r="C1551" s="12">
        <v>1</v>
      </c>
      <c r="D1551" s="12" t="e">
        <v>#NAME?</v>
      </c>
      <c r="E1551" s="12">
        <v>0</v>
      </c>
      <c r="F1551" s="31"/>
      <c r="G1551" s="12" t="s">
        <v>33</v>
      </c>
      <c r="H1551" s="31"/>
      <c r="I1551" s="12" t="s">
        <v>13</v>
      </c>
      <c r="K1551" s="35">
        <v>42403</v>
      </c>
    </row>
    <row r="1552" spans="1:11" ht="12.75" hidden="1">
      <c r="A1552" s="4" t="s">
        <v>1511</v>
      </c>
      <c r="B1552" s="4" t="s">
        <v>1512</v>
      </c>
      <c r="C1552" s="4" t="s">
        <v>8</v>
      </c>
      <c r="D1552" s="4" t="e">
        <v>#NAME?</v>
      </c>
      <c r="E1552" s="4">
        <v>1</v>
      </c>
      <c r="G1552" s="4" t="s">
        <v>1083</v>
      </c>
      <c r="I1552" s="4" t="s">
        <v>1513</v>
      </c>
      <c r="K1552" s="20"/>
    </row>
    <row r="1553" spans="1:11" ht="12.75" hidden="1">
      <c r="A1553" s="4" t="s">
        <v>1511</v>
      </c>
      <c r="B1553" s="4" t="s">
        <v>1514</v>
      </c>
      <c r="C1553" s="4">
        <v>1</v>
      </c>
      <c r="D1553" s="4" t="e">
        <v>#NAME?</v>
      </c>
      <c r="E1553" s="4">
        <v>1</v>
      </c>
      <c r="G1553" s="4" t="s">
        <v>198</v>
      </c>
      <c r="I1553" s="4" t="s">
        <v>13</v>
      </c>
      <c r="K1553" s="11">
        <v>43827</v>
      </c>
    </row>
    <row r="1554" spans="1:11" ht="12.75" hidden="1">
      <c r="A1554" s="4" t="s">
        <v>1511</v>
      </c>
      <c r="B1554" s="4" t="s">
        <v>1515</v>
      </c>
      <c r="C1554" s="4" t="s">
        <v>8</v>
      </c>
      <c r="D1554" s="4" t="e">
        <v>#NAME?</v>
      </c>
      <c r="E1554" s="4">
        <v>1</v>
      </c>
      <c r="G1554" s="4" t="s">
        <v>69</v>
      </c>
      <c r="I1554" s="4" t="s">
        <v>1516</v>
      </c>
      <c r="K1554" s="20"/>
    </row>
    <row r="1555" spans="1:11" ht="12.75" hidden="1">
      <c r="A1555" s="4" t="s">
        <v>1511</v>
      </c>
      <c r="B1555" s="4" t="s">
        <v>1517</v>
      </c>
      <c r="C1555" s="4" t="s">
        <v>8</v>
      </c>
      <c r="D1555" s="4" t="e">
        <v>#NAME?</v>
      </c>
      <c r="E1555" s="4">
        <v>1</v>
      </c>
      <c r="G1555" s="4" t="s">
        <v>69</v>
      </c>
      <c r="I1555" s="4" t="s">
        <v>1518</v>
      </c>
      <c r="K1555" s="20"/>
    </row>
    <row r="1556" spans="1:11" ht="12.75" hidden="1">
      <c r="A1556" s="12" t="s">
        <v>1511</v>
      </c>
      <c r="B1556" s="12" t="s">
        <v>1519</v>
      </c>
      <c r="C1556" s="12" t="s">
        <v>8</v>
      </c>
      <c r="D1556" s="12" t="e">
        <v>#NAME?</v>
      </c>
      <c r="E1556" s="12">
        <v>1</v>
      </c>
      <c r="F1556" s="31"/>
      <c r="G1556" s="12" t="s">
        <v>69</v>
      </c>
      <c r="H1556" s="31"/>
      <c r="I1556" s="12" t="s">
        <v>1520</v>
      </c>
      <c r="K1556" s="36"/>
    </row>
    <row r="1557" spans="1:11" ht="12.75" hidden="1">
      <c r="A1557" s="4" t="s">
        <v>1521</v>
      </c>
      <c r="B1557" s="4" t="s">
        <v>1522</v>
      </c>
      <c r="C1557" s="4" t="s">
        <v>8</v>
      </c>
      <c r="D1557" s="4" t="e">
        <v>#NAME?</v>
      </c>
      <c r="E1557" s="4">
        <v>1</v>
      </c>
      <c r="G1557" s="4" t="s">
        <v>1083</v>
      </c>
      <c r="I1557" s="4" t="s">
        <v>190</v>
      </c>
      <c r="K1557" s="20"/>
    </row>
    <row r="1558" spans="1:11" ht="12.75" hidden="1">
      <c r="A1558" s="4" t="s">
        <v>1521</v>
      </c>
      <c r="B1558" s="4" t="s">
        <v>1523</v>
      </c>
      <c r="C1558" s="4" t="s">
        <v>8</v>
      </c>
      <c r="D1558" s="4" t="e">
        <v>#NAME?</v>
      </c>
      <c r="E1558" s="4">
        <v>1</v>
      </c>
      <c r="G1558" s="4" t="s">
        <v>262</v>
      </c>
      <c r="I1558" s="4" t="s">
        <v>77</v>
      </c>
      <c r="K1558" s="20"/>
    </row>
    <row r="1559" spans="1:11" ht="12.75" hidden="1">
      <c r="A1559" s="4" t="s">
        <v>1521</v>
      </c>
      <c r="B1559" s="4" t="s">
        <v>1524</v>
      </c>
      <c r="C1559" s="4" t="s">
        <v>8</v>
      </c>
      <c r="D1559" s="4" t="e">
        <v>#NAME?</v>
      </c>
      <c r="E1559" s="4">
        <v>1</v>
      </c>
      <c r="G1559" s="4" t="s">
        <v>262</v>
      </c>
      <c r="I1559" s="4" t="s">
        <v>77</v>
      </c>
      <c r="K1559" s="20"/>
    </row>
    <row r="1560" spans="1:11" ht="12.75" hidden="1">
      <c r="A1560" s="4" t="s">
        <v>1521</v>
      </c>
      <c r="B1560" s="4" t="s">
        <v>1525</v>
      </c>
      <c r="C1560" s="4" t="s">
        <v>8</v>
      </c>
      <c r="D1560" s="4" t="e">
        <v>#NAME?</v>
      </c>
      <c r="E1560" s="4">
        <v>1</v>
      </c>
      <c r="G1560" s="4" t="s">
        <v>262</v>
      </c>
      <c r="I1560" s="4" t="s">
        <v>239</v>
      </c>
      <c r="K1560" s="20"/>
    </row>
    <row r="1561" spans="1:11" ht="12.75" hidden="1">
      <c r="A1561" s="4" t="s">
        <v>1521</v>
      </c>
      <c r="B1561" s="4" t="s">
        <v>1526</v>
      </c>
      <c r="C1561" s="4" t="s">
        <v>8</v>
      </c>
      <c r="D1561" s="4" t="e">
        <v>#NAME?</v>
      </c>
      <c r="E1561" s="4">
        <v>1</v>
      </c>
      <c r="G1561" s="4" t="s">
        <v>262</v>
      </c>
      <c r="I1561" s="4" t="s">
        <v>239</v>
      </c>
      <c r="K1561" s="20"/>
    </row>
    <row r="1562" spans="1:11" ht="12.75" hidden="1">
      <c r="A1562" s="4" t="s">
        <v>1521</v>
      </c>
      <c r="B1562" s="4" t="s">
        <v>1527</v>
      </c>
      <c r="C1562" s="4" t="s">
        <v>8</v>
      </c>
      <c r="D1562" s="4" t="e">
        <v>#NAME?</v>
      </c>
      <c r="E1562" s="4">
        <v>1</v>
      </c>
      <c r="G1562" s="4" t="s">
        <v>262</v>
      </c>
      <c r="I1562" s="4" t="s">
        <v>239</v>
      </c>
      <c r="K1562" s="20"/>
    </row>
    <row r="1563" spans="1:11" ht="12.75" hidden="1">
      <c r="A1563" s="4" t="s">
        <v>1521</v>
      </c>
      <c r="B1563" s="4" t="s">
        <v>1528</v>
      </c>
      <c r="C1563" s="4" t="s">
        <v>8</v>
      </c>
      <c r="D1563" s="4" t="e">
        <v>#NAME?</v>
      </c>
      <c r="E1563" s="4">
        <v>1</v>
      </c>
      <c r="G1563" s="4" t="s">
        <v>262</v>
      </c>
      <c r="I1563" s="4" t="s">
        <v>239</v>
      </c>
      <c r="K1563" s="20"/>
    </row>
    <row r="1564" spans="1:11" ht="12.75" hidden="1">
      <c r="A1564" s="4" t="s">
        <v>1521</v>
      </c>
      <c r="B1564" s="4" t="s">
        <v>1529</v>
      </c>
      <c r="C1564" s="4" t="s">
        <v>8</v>
      </c>
      <c r="D1564" s="4" t="e">
        <v>#NAME?</v>
      </c>
      <c r="E1564" s="4">
        <v>1</v>
      </c>
      <c r="G1564" s="4" t="s">
        <v>262</v>
      </c>
      <c r="I1564" s="4" t="s">
        <v>239</v>
      </c>
      <c r="K1564" s="20"/>
    </row>
    <row r="1565" spans="1:11" ht="12.75" hidden="1">
      <c r="A1565" s="4" t="s">
        <v>1521</v>
      </c>
      <c r="B1565" s="4" t="s">
        <v>1530</v>
      </c>
      <c r="C1565" s="4" t="s">
        <v>8</v>
      </c>
      <c r="D1565" s="4" t="e">
        <v>#NAME?</v>
      </c>
      <c r="E1565" s="4">
        <v>1</v>
      </c>
      <c r="G1565" s="4" t="s">
        <v>1086</v>
      </c>
      <c r="I1565" s="4" t="s">
        <v>77</v>
      </c>
      <c r="K1565" s="20"/>
    </row>
    <row r="1566" spans="1:11" ht="12.75" hidden="1">
      <c r="A1566" s="4" t="s">
        <v>1521</v>
      </c>
      <c r="B1566" s="4" t="s">
        <v>1531</v>
      </c>
      <c r="C1566" s="4" t="s">
        <v>8</v>
      </c>
      <c r="D1566" s="4" t="e">
        <v>#NAME?</v>
      </c>
      <c r="E1566" s="4">
        <v>1</v>
      </c>
      <c r="G1566" s="4" t="s">
        <v>262</v>
      </c>
      <c r="I1566" s="4" t="s">
        <v>77</v>
      </c>
      <c r="K1566" s="20"/>
    </row>
    <row r="1567" spans="1:11" ht="12.75" hidden="1">
      <c r="A1567" s="12" t="s">
        <v>1521</v>
      </c>
      <c r="B1567" s="12" t="s">
        <v>338</v>
      </c>
      <c r="C1567" s="12">
        <v>1</v>
      </c>
      <c r="D1567" s="12" t="e">
        <v>#NAME?</v>
      </c>
      <c r="E1567" s="12">
        <v>0</v>
      </c>
      <c r="F1567" s="12">
        <v>0.5</v>
      </c>
      <c r="G1567" s="12" t="s">
        <v>1042</v>
      </c>
      <c r="H1567" s="48">
        <v>44196</v>
      </c>
      <c r="I1567" s="12" t="s">
        <v>13</v>
      </c>
      <c r="K1567" s="35">
        <v>42403</v>
      </c>
    </row>
    <row r="1568" spans="1:11" ht="12.75" hidden="1">
      <c r="A1568" s="4" t="s">
        <v>1532</v>
      </c>
      <c r="B1568" s="4" t="s">
        <v>1533</v>
      </c>
      <c r="C1568" s="4" t="s">
        <v>8</v>
      </c>
      <c r="D1568" s="4" t="e">
        <v>#NAME?</v>
      </c>
      <c r="E1568" s="4">
        <v>1</v>
      </c>
      <c r="G1568" s="4" t="s">
        <v>1086</v>
      </c>
      <c r="I1568" s="4" t="s">
        <v>363</v>
      </c>
      <c r="K1568" s="20"/>
    </row>
    <row r="1569" spans="1:11" ht="12.75" hidden="1">
      <c r="A1569" s="4" t="s">
        <v>1532</v>
      </c>
      <c r="B1569" s="4" t="s">
        <v>1534</v>
      </c>
      <c r="C1569" s="4" t="s">
        <v>8</v>
      </c>
      <c r="D1569" s="4" t="e">
        <v>#NAME?</v>
      </c>
      <c r="E1569" s="4">
        <v>1</v>
      </c>
      <c r="G1569" s="4" t="s">
        <v>1086</v>
      </c>
      <c r="I1569" s="4" t="s">
        <v>61</v>
      </c>
      <c r="K1569" s="20"/>
    </row>
    <row r="1570" spans="1:11" ht="12.75" hidden="1">
      <c r="A1570" s="4" t="s">
        <v>1532</v>
      </c>
      <c r="B1570" s="4" t="s">
        <v>1017</v>
      </c>
      <c r="C1570" s="4">
        <v>1</v>
      </c>
      <c r="D1570" s="4" t="e">
        <v>#NAME?</v>
      </c>
      <c r="E1570" s="4">
        <v>0</v>
      </c>
      <c r="F1570" s="4">
        <v>0.25</v>
      </c>
      <c r="G1570" s="4" t="s">
        <v>1535</v>
      </c>
      <c r="I1570" s="4" t="s">
        <v>13</v>
      </c>
      <c r="K1570" s="26">
        <v>43560</v>
      </c>
    </row>
    <row r="1571" spans="1:11" ht="12.75" hidden="1">
      <c r="A1571" s="12" t="s">
        <v>1532</v>
      </c>
      <c r="B1571" s="12" t="s">
        <v>1536</v>
      </c>
      <c r="C1571" s="12" t="s">
        <v>8</v>
      </c>
      <c r="D1571" s="12" t="e">
        <v>#NAME?</v>
      </c>
      <c r="E1571" s="12">
        <v>0</v>
      </c>
      <c r="F1571" s="31"/>
      <c r="G1571" s="12" t="s">
        <v>1086</v>
      </c>
      <c r="H1571" s="31"/>
      <c r="I1571" s="12" t="s">
        <v>61</v>
      </c>
      <c r="K1571" s="36"/>
    </row>
    <row r="1572" spans="1:11" ht="12.75" hidden="1">
      <c r="D1572" s="4" t="e">
        <v>#NAME?</v>
      </c>
      <c r="K1572" s="20"/>
    </row>
    <row r="1573" spans="1:11" ht="12.75" hidden="1">
      <c r="D1573" s="4" t="e">
        <v>#NAME?</v>
      </c>
      <c r="K1573" s="20"/>
    </row>
    <row r="1574" spans="1:11" ht="12.75" hidden="1">
      <c r="D1574" s="4" t="e">
        <v>#NAME?</v>
      </c>
      <c r="K1574" s="20"/>
    </row>
    <row r="1575" spans="1:11" ht="12.75" hidden="1">
      <c r="D1575" s="4" t="e">
        <v>#NAME?</v>
      </c>
      <c r="K1575" s="20"/>
    </row>
    <row r="1576" spans="1:11" ht="12.75" hidden="1">
      <c r="D1576" s="4" t="e">
        <v>#NAME?</v>
      </c>
      <c r="K1576" s="20"/>
    </row>
    <row r="1577" spans="1:11" ht="12.75" hidden="1">
      <c r="D1577" s="4" t="e">
        <v>#NAME?</v>
      </c>
      <c r="K1577" s="20"/>
    </row>
    <row r="1578" spans="1:11" ht="12.75" hidden="1">
      <c r="D1578" s="4" t="e">
        <v>#NAME?</v>
      </c>
      <c r="K1578" s="20"/>
    </row>
    <row r="1579" spans="1:11" ht="12.75" hidden="1">
      <c r="D1579" s="4" t="e">
        <v>#NAME?</v>
      </c>
      <c r="K1579" s="20"/>
    </row>
    <row r="1580" spans="1:11" ht="12.75" hidden="1">
      <c r="D1580" s="4" t="e">
        <v>#NAME?</v>
      </c>
      <c r="K1580" s="20"/>
    </row>
    <row r="1581" spans="1:11" ht="12.75" hidden="1">
      <c r="D1581" s="4" t="e">
        <v>#NAME?</v>
      </c>
      <c r="K1581" s="20"/>
    </row>
    <row r="1582" spans="1:11" ht="12.75" hidden="1">
      <c r="D1582" s="4" t="e">
        <v>#NAME?</v>
      </c>
      <c r="K1582" s="20"/>
    </row>
    <row r="1583" spans="1:11" ht="12.75" hidden="1">
      <c r="D1583" s="4" t="e">
        <v>#NAME?</v>
      </c>
      <c r="K1583" s="20"/>
    </row>
    <row r="1584" spans="1:11" ht="12.75" hidden="1">
      <c r="D1584" s="4" t="e">
        <v>#NAME?</v>
      </c>
      <c r="K1584" s="20"/>
    </row>
    <row r="1585" spans="4:11" ht="12.75" hidden="1">
      <c r="D1585" s="4" t="e">
        <v>#NAME?</v>
      </c>
      <c r="K1585" s="20"/>
    </row>
    <row r="1586" spans="4:11" ht="12.75" hidden="1">
      <c r="D1586" s="4" t="e">
        <v>#NAME?</v>
      </c>
      <c r="K1586" s="20"/>
    </row>
    <row r="1587" spans="4:11" ht="12.75" hidden="1">
      <c r="D1587" s="4" t="e">
        <v>#NAME?</v>
      </c>
      <c r="K1587" s="20"/>
    </row>
    <row r="1588" spans="4:11" ht="12.75" hidden="1">
      <c r="D1588" s="4" t="e">
        <v>#NAME?</v>
      </c>
      <c r="K1588" s="20"/>
    </row>
    <row r="1589" spans="4:11" ht="12.75" hidden="1">
      <c r="D1589" s="4" t="e">
        <v>#NAME?</v>
      </c>
      <c r="K1589" s="20"/>
    </row>
    <row r="1590" spans="4:11" ht="12.75" hidden="1">
      <c r="D1590" s="4" t="e">
        <v>#NAME?</v>
      </c>
      <c r="K1590" s="20"/>
    </row>
    <row r="1591" spans="4:11" ht="12.75" hidden="1">
      <c r="D1591" s="4" t="e">
        <v>#NAME?</v>
      </c>
      <c r="K1591" s="20"/>
    </row>
    <row r="1592" spans="4:11" ht="12.75" hidden="1">
      <c r="D1592" s="4" t="e">
        <v>#NAME?</v>
      </c>
      <c r="K1592" s="20"/>
    </row>
    <row r="1593" spans="4:11" ht="12.75" hidden="1">
      <c r="D1593" s="4" t="e">
        <v>#NAME?</v>
      </c>
      <c r="K1593" s="20"/>
    </row>
    <row r="1594" spans="4:11" ht="12.75" hidden="1">
      <c r="D1594" s="4" t="e">
        <v>#NAME?</v>
      </c>
      <c r="K1594" s="20"/>
    </row>
    <row r="1595" spans="4:11" ht="12.75" hidden="1">
      <c r="D1595" s="4" t="e">
        <v>#NAME?</v>
      </c>
      <c r="K1595" s="20"/>
    </row>
    <row r="1596" spans="4:11" ht="12.75" hidden="1">
      <c r="D1596" s="4" t="e">
        <v>#NAME?</v>
      </c>
      <c r="K1596" s="20"/>
    </row>
    <row r="1597" spans="4:11" ht="12.75" hidden="1">
      <c r="D1597" s="4" t="e">
        <v>#NAME?</v>
      </c>
      <c r="K1597" s="20"/>
    </row>
    <row r="1598" spans="4:11" ht="12.75" hidden="1">
      <c r="D1598" s="4" t="e">
        <v>#NAME?</v>
      </c>
      <c r="K1598" s="20"/>
    </row>
    <row r="1599" spans="4:11" ht="12.75" hidden="1">
      <c r="D1599" s="4" t="e">
        <v>#NAME?</v>
      </c>
      <c r="K1599" s="20"/>
    </row>
    <row r="1600" spans="4:11" ht="12.75" hidden="1">
      <c r="D1600" s="4" t="e">
        <v>#NAME?</v>
      </c>
      <c r="K1600" s="20"/>
    </row>
    <row r="1601" spans="4:11" ht="12.75" hidden="1">
      <c r="D1601" s="4" t="e">
        <v>#NAME?</v>
      </c>
      <c r="K1601" s="20"/>
    </row>
    <row r="1602" spans="4:11" ht="12.75" hidden="1">
      <c r="D1602" s="4" t="e">
        <v>#NAME?</v>
      </c>
      <c r="K1602" s="20"/>
    </row>
    <row r="1603" spans="4:11" ht="12.75" hidden="1">
      <c r="D1603" s="4" t="e">
        <v>#NAME?</v>
      </c>
      <c r="K1603" s="20"/>
    </row>
    <row r="1604" spans="4:11" ht="12.75" hidden="1">
      <c r="D1604" s="4" t="e">
        <v>#NAME?</v>
      </c>
      <c r="K1604" s="20"/>
    </row>
    <row r="1605" spans="4:11" ht="12.75" hidden="1">
      <c r="D1605" s="4" t="e">
        <v>#NAME?</v>
      </c>
      <c r="K1605" s="20"/>
    </row>
    <row r="1606" spans="4:11" ht="12.75" hidden="1">
      <c r="D1606" s="4" t="e">
        <v>#NAME?</v>
      </c>
      <c r="K1606" s="20"/>
    </row>
    <row r="1607" spans="4:11" ht="12.75" hidden="1">
      <c r="D1607" s="4" t="e">
        <v>#NAME?</v>
      </c>
      <c r="K1607" s="20"/>
    </row>
    <row r="1608" spans="4:11" ht="12.75" hidden="1">
      <c r="D1608" s="4" t="e">
        <v>#NAME?</v>
      </c>
      <c r="K1608" s="20"/>
    </row>
    <row r="1609" spans="4:11" ht="12.75" hidden="1">
      <c r="D1609" s="4" t="e">
        <v>#NAME?</v>
      </c>
      <c r="K1609" s="20"/>
    </row>
    <row r="1610" spans="4:11" ht="12.75" hidden="1">
      <c r="D1610" s="4" t="e">
        <v>#NAME?</v>
      </c>
      <c r="K1610" s="20"/>
    </row>
    <row r="1611" spans="4:11" ht="12.75" hidden="1">
      <c r="D1611" s="4" t="e">
        <v>#NAME?</v>
      </c>
      <c r="K1611" s="20"/>
    </row>
    <row r="1612" spans="4:11" ht="12.75" hidden="1">
      <c r="D1612" s="4" t="e">
        <v>#NAME?</v>
      </c>
      <c r="K1612" s="20"/>
    </row>
    <row r="1613" spans="4:11" ht="12.75" hidden="1">
      <c r="D1613" s="4" t="e">
        <v>#NAME?</v>
      </c>
      <c r="K1613" s="20"/>
    </row>
    <row r="1614" spans="4:11" ht="12.75" hidden="1">
      <c r="D1614" s="4" t="e">
        <v>#NAME?</v>
      </c>
      <c r="K1614" s="20"/>
    </row>
    <row r="1615" spans="4:11" ht="12.75" hidden="1">
      <c r="D1615" s="4" t="e">
        <v>#NAME?</v>
      </c>
      <c r="K1615" s="20"/>
    </row>
    <row r="1616" spans="4:11" ht="12.75" hidden="1">
      <c r="D1616" s="4" t="e">
        <v>#NAME?</v>
      </c>
      <c r="K1616" s="20"/>
    </row>
    <row r="1617" spans="4:11" ht="12.75" hidden="1">
      <c r="D1617" s="4" t="e">
        <v>#NAME?</v>
      </c>
      <c r="K1617" s="20"/>
    </row>
    <row r="1618" spans="4:11" ht="12.75" hidden="1">
      <c r="D1618" s="4" t="e">
        <v>#NAME?</v>
      </c>
      <c r="K1618" s="20"/>
    </row>
    <row r="1619" spans="4:11" ht="12.75" hidden="1">
      <c r="D1619" s="4" t="e">
        <v>#NAME?</v>
      </c>
      <c r="K1619" s="20"/>
    </row>
    <row r="1620" spans="4:11" ht="12.75" hidden="1">
      <c r="D1620" s="4" t="e">
        <v>#NAME?</v>
      </c>
      <c r="K1620" s="20"/>
    </row>
    <row r="1621" spans="4:11" ht="12.75" hidden="1">
      <c r="D1621" s="4" t="e">
        <v>#NAME?</v>
      </c>
      <c r="K1621" s="20"/>
    </row>
    <row r="1622" spans="4:11" ht="12.75" hidden="1">
      <c r="D1622" s="4" t="e">
        <v>#NAME?</v>
      </c>
      <c r="K1622" s="20"/>
    </row>
    <row r="1623" spans="4:11" ht="12.75" hidden="1">
      <c r="D1623" s="4" t="e">
        <v>#NAME?</v>
      </c>
      <c r="K1623" s="20"/>
    </row>
    <row r="1624" spans="4:11" ht="12.75" hidden="1">
      <c r="D1624" s="4" t="e">
        <v>#NAME?</v>
      </c>
      <c r="K1624" s="20"/>
    </row>
    <row r="1625" spans="4:11" ht="12.75" hidden="1">
      <c r="D1625" s="4" t="e">
        <v>#NAME?</v>
      </c>
      <c r="K1625" s="20"/>
    </row>
    <row r="1626" spans="4:11" ht="12.75" hidden="1">
      <c r="D1626" s="4" t="e">
        <v>#NAME?</v>
      </c>
      <c r="K1626" s="20"/>
    </row>
    <row r="1627" spans="4:11" ht="12.75" hidden="1">
      <c r="D1627" s="4" t="e">
        <v>#NAME?</v>
      </c>
      <c r="K1627" s="20"/>
    </row>
    <row r="1628" spans="4:11" ht="12.75" hidden="1">
      <c r="D1628" s="4" t="e">
        <v>#NAME?</v>
      </c>
      <c r="K1628" s="20"/>
    </row>
    <row r="1629" spans="4:11" ht="12.75" hidden="1">
      <c r="D1629" s="4" t="e">
        <v>#NAME?</v>
      </c>
      <c r="K1629" s="20"/>
    </row>
    <row r="1630" spans="4:11" ht="12.75" hidden="1">
      <c r="D1630" s="4" t="e">
        <v>#NAME?</v>
      </c>
      <c r="K1630" s="20"/>
    </row>
    <row r="1631" spans="4:11" ht="12.75" hidden="1">
      <c r="D1631" s="4" t="e">
        <v>#NAME?</v>
      </c>
      <c r="K1631" s="20"/>
    </row>
    <row r="1632" spans="4:11" ht="12.75" hidden="1">
      <c r="D1632" s="4" t="e">
        <v>#NAME?</v>
      </c>
      <c r="K1632" s="20"/>
    </row>
    <row r="1633" spans="4:11" ht="12.75" hidden="1">
      <c r="D1633" s="4" t="e">
        <v>#NAME?</v>
      </c>
      <c r="K1633" s="20"/>
    </row>
    <row r="1634" spans="4:11" ht="12.75" hidden="1">
      <c r="D1634" s="4" t="e">
        <v>#NAME?</v>
      </c>
      <c r="K1634" s="20"/>
    </row>
    <row r="1635" spans="4:11" ht="12.75" hidden="1">
      <c r="D1635" s="4" t="e">
        <v>#NAME?</v>
      </c>
      <c r="K1635" s="20"/>
    </row>
    <row r="1636" spans="4:11" ht="12.75" hidden="1">
      <c r="D1636" s="4" t="e">
        <v>#NAME?</v>
      </c>
      <c r="K1636" s="20"/>
    </row>
    <row r="1637" spans="4:11" ht="12.75" hidden="1">
      <c r="D1637" s="4" t="e">
        <v>#NAME?</v>
      </c>
      <c r="K1637" s="20"/>
    </row>
    <row r="1638" spans="4:11" ht="12.75" hidden="1">
      <c r="D1638" s="4" t="e">
        <v>#NAME?</v>
      </c>
      <c r="K1638" s="20"/>
    </row>
    <row r="1639" spans="4:11" ht="12.75" hidden="1">
      <c r="D1639" s="4" t="e">
        <v>#NAME?</v>
      </c>
      <c r="K1639" s="20"/>
    </row>
    <row r="1640" spans="4:11" ht="12.75" hidden="1">
      <c r="D1640" s="4" t="e">
        <v>#NAME?</v>
      </c>
      <c r="K1640" s="20"/>
    </row>
    <row r="1641" spans="4:11" ht="12.75" hidden="1">
      <c r="D1641" s="4" t="e">
        <v>#NAME?</v>
      </c>
      <c r="K1641" s="20"/>
    </row>
    <row r="1642" spans="4:11" ht="12.75" hidden="1">
      <c r="D1642" s="4" t="e">
        <v>#NAME?</v>
      </c>
      <c r="K1642" s="20"/>
    </row>
    <row r="1643" spans="4:11" ht="12.75" hidden="1">
      <c r="D1643" s="4" t="e">
        <v>#NAME?</v>
      </c>
      <c r="K1643" s="20"/>
    </row>
    <row r="1644" spans="4:11" ht="12.75" hidden="1">
      <c r="D1644" s="4" t="e">
        <v>#NAME?</v>
      </c>
      <c r="K1644" s="20"/>
    </row>
    <row r="1645" spans="4:11" ht="12.75" hidden="1">
      <c r="D1645" s="4" t="e">
        <v>#NAME?</v>
      </c>
      <c r="K1645" s="20"/>
    </row>
    <row r="1646" spans="4:11" ht="12.75" hidden="1">
      <c r="D1646" s="4" t="e">
        <v>#NAME?</v>
      </c>
      <c r="K1646" s="20"/>
    </row>
    <row r="1647" spans="4:11" ht="12.75" hidden="1">
      <c r="D1647" s="4" t="e">
        <v>#NAME?</v>
      </c>
      <c r="K1647" s="20"/>
    </row>
    <row r="1648" spans="4:11" ht="12.75" hidden="1">
      <c r="D1648" s="4" t="e">
        <v>#NAME?</v>
      </c>
      <c r="K1648" s="20"/>
    </row>
    <row r="1649" spans="4:11" ht="12.75" hidden="1">
      <c r="D1649" s="4" t="e">
        <v>#NAME?</v>
      </c>
      <c r="K1649" s="20"/>
    </row>
    <row r="1650" spans="4:11" ht="12.75" hidden="1">
      <c r="D1650" s="4" t="e">
        <v>#NAME?</v>
      </c>
      <c r="K1650" s="20"/>
    </row>
    <row r="1651" spans="4:11" ht="12.75" hidden="1">
      <c r="D1651" s="4" t="e">
        <v>#NAME?</v>
      </c>
      <c r="K1651" s="20"/>
    </row>
    <row r="1652" spans="4:11" ht="12.75" hidden="1">
      <c r="D1652" s="4" t="e">
        <v>#NAME?</v>
      </c>
      <c r="K1652" s="20"/>
    </row>
    <row r="1653" spans="4:11" ht="12.75" hidden="1">
      <c r="D1653" s="4" t="e">
        <v>#NAME?</v>
      </c>
      <c r="K1653" s="20"/>
    </row>
    <row r="1654" spans="4:11" ht="12.75" hidden="1">
      <c r="D1654" s="4" t="e">
        <v>#NAME?</v>
      </c>
      <c r="K1654" s="20"/>
    </row>
    <row r="1655" spans="4:11" ht="12.75" hidden="1">
      <c r="D1655" s="4" t="e">
        <v>#NAME?</v>
      </c>
      <c r="K1655" s="20"/>
    </row>
    <row r="1656" spans="4:11" ht="12.75" hidden="1">
      <c r="D1656" s="4" t="e">
        <v>#NAME?</v>
      </c>
      <c r="K1656" s="20"/>
    </row>
    <row r="1657" spans="4:11" ht="12.75" hidden="1">
      <c r="D1657" s="4" t="e">
        <v>#NAME?</v>
      </c>
      <c r="K1657" s="20"/>
    </row>
    <row r="1658" spans="4:11" ht="12.75" hidden="1">
      <c r="D1658" s="4" t="e">
        <v>#NAME?</v>
      </c>
      <c r="K1658" s="20"/>
    </row>
    <row r="1659" spans="4:11" ht="12.75" hidden="1">
      <c r="D1659" s="4" t="e">
        <v>#NAME?</v>
      </c>
      <c r="K1659" s="20"/>
    </row>
    <row r="1660" spans="4:11" ht="12.75" hidden="1">
      <c r="D1660" s="4" t="e">
        <v>#NAME?</v>
      </c>
      <c r="K1660" s="20"/>
    </row>
    <row r="1661" spans="4:11" ht="12.75" hidden="1">
      <c r="D1661" s="4" t="e">
        <v>#NAME?</v>
      </c>
      <c r="K1661" s="20"/>
    </row>
    <row r="1662" spans="4:11" ht="12.75" hidden="1">
      <c r="D1662" s="4" t="e">
        <v>#NAME?</v>
      </c>
      <c r="K1662" s="20"/>
    </row>
    <row r="1663" spans="4:11" ht="12.75" hidden="1">
      <c r="D1663" s="4" t="e">
        <v>#NAME?</v>
      </c>
      <c r="K1663" s="20"/>
    </row>
    <row r="1664" spans="4:11" ht="12.75" hidden="1">
      <c r="D1664" s="4" t="e">
        <v>#NAME?</v>
      </c>
      <c r="K1664" s="20"/>
    </row>
    <row r="1665" spans="4:11" ht="12.75" hidden="1">
      <c r="D1665" s="4" t="e">
        <v>#NAME?</v>
      </c>
      <c r="K1665" s="20"/>
    </row>
    <row r="1666" spans="4:11" ht="12.75" hidden="1">
      <c r="D1666" s="4" t="e">
        <v>#NAME?</v>
      </c>
      <c r="K1666" s="20"/>
    </row>
    <row r="1667" spans="4:11" ht="12.75" hidden="1">
      <c r="D1667" s="4" t="e">
        <v>#NAME?</v>
      </c>
      <c r="K1667" s="20"/>
    </row>
    <row r="1668" spans="4:11" ht="12.75" hidden="1">
      <c r="D1668" s="4" t="e">
        <v>#NAME?</v>
      </c>
      <c r="K1668" s="20"/>
    </row>
    <row r="1669" spans="4:11" ht="12.75" hidden="1">
      <c r="D1669" s="4" t="e">
        <v>#NAME?</v>
      </c>
      <c r="K1669" s="20"/>
    </row>
    <row r="1670" spans="4:11" ht="12.75" hidden="1">
      <c r="D1670" s="4" t="e">
        <v>#NAME?</v>
      </c>
      <c r="K1670" s="20"/>
    </row>
    <row r="1671" spans="4:11" ht="12.75" hidden="1">
      <c r="D1671" s="4" t="e">
        <v>#NAME?</v>
      </c>
      <c r="K1671" s="20"/>
    </row>
    <row r="1672" spans="4:11" ht="12.75" hidden="1">
      <c r="D1672" s="4" t="e">
        <v>#NAME?</v>
      </c>
      <c r="K1672" s="20"/>
    </row>
    <row r="1673" spans="4:11" ht="12.75" hidden="1">
      <c r="D1673" s="4" t="e">
        <v>#NAME?</v>
      </c>
      <c r="K1673" s="20"/>
    </row>
    <row r="1674" spans="4:11" ht="12.75" hidden="1">
      <c r="D1674" s="4" t="e">
        <v>#NAME?</v>
      </c>
      <c r="K1674" s="20"/>
    </row>
    <row r="1675" spans="4:11" ht="12.75" hidden="1">
      <c r="D1675" s="4" t="e">
        <v>#NAME?</v>
      </c>
      <c r="K1675" s="20"/>
    </row>
    <row r="1676" spans="4:11" ht="12.75" hidden="1">
      <c r="D1676" s="4" t="e">
        <v>#NAME?</v>
      </c>
      <c r="K1676" s="20"/>
    </row>
    <row r="1677" spans="4:11" ht="12.75" hidden="1">
      <c r="D1677" s="4" t="e">
        <v>#NAME?</v>
      </c>
      <c r="K1677" s="20"/>
    </row>
    <row r="1678" spans="4:11" ht="12.75" hidden="1">
      <c r="D1678" s="4" t="e">
        <v>#NAME?</v>
      </c>
      <c r="K1678" s="20"/>
    </row>
    <row r="1679" spans="4:11" ht="12.75" hidden="1">
      <c r="D1679" s="4" t="e">
        <v>#NAME?</v>
      </c>
      <c r="K1679" s="20"/>
    </row>
    <row r="1680" spans="4:11" ht="12.75" hidden="1">
      <c r="D1680" s="4" t="e">
        <v>#NAME?</v>
      </c>
      <c r="K1680" s="20"/>
    </row>
    <row r="1681" spans="4:11" ht="12.75" hidden="1">
      <c r="D1681" s="4" t="e">
        <v>#NAME?</v>
      </c>
      <c r="K1681" s="20"/>
    </row>
    <row r="1682" spans="4:11" ht="12.75" hidden="1">
      <c r="D1682" s="4" t="e">
        <v>#NAME?</v>
      </c>
      <c r="K1682" s="20"/>
    </row>
    <row r="1683" spans="4:11" ht="12.75" hidden="1">
      <c r="D1683" s="4" t="e">
        <v>#NAME?</v>
      </c>
      <c r="K1683" s="20"/>
    </row>
    <row r="1684" spans="4:11" ht="12.75" hidden="1">
      <c r="D1684" s="4" t="e">
        <v>#NAME?</v>
      </c>
      <c r="K1684" s="20"/>
    </row>
    <row r="1685" spans="4:11" ht="12.75" hidden="1">
      <c r="D1685" s="4" t="e">
        <v>#NAME?</v>
      </c>
      <c r="K1685" s="20"/>
    </row>
    <row r="1686" spans="4:11" ht="12.75" hidden="1">
      <c r="D1686" s="4" t="e">
        <v>#NAME?</v>
      </c>
      <c r="K1686" s="20"/>
    </row>
    <row r="1687" spans="4:11" ht="12.75" hidden="1">
      <c r="D1687" s="4" t="e">
        <v>#NAME?</v>
      </c>
      <c r="K1687" s="20"/>
    </row>
    <row r="1688" spans="4:11" ht="12.75" hidden="1">
      <c r="D1688" s="4" t="e">
        <v>#NAME?</v>
      </c>
      <c r="K1688" s="20"/>
    </row>
    <row r="1689" spans="4:11" ht="12.75" hidden="1">
      <c r="D1689" s="4" t="e">
        <v>#NAME?</v>
      </c>
      <c r="K1689" s="20"/>
    </row>
    <row r="1690" spans="4:11" ht="12.75" hidden="1">
      <c r="D1690" s="4" t="e">
        <v>#NAME?</v>
      </c>
      <c r="K1690" s="20"/>
    </row>
    <row r="1691" spans="4:11" ht="12.75" hidden="1">
      <c r="D1691" s="4" t="e">
        <v>#NAME?</v>
      </c>
      <c r="K1691" s="20"/>
    </row>
    <row r="1692" spans="4:11" ht="12.75" hidden="1">
      <c r="D1692" s="4" t="e">
        <v>#NAME?</v>
      </c>
      <c r="K1692" s="20"/>
    </row>
    <row r="1693" spans="4:11" ht="12.75" hidden="1">
      <c r="D1693" s="4" t="e">
        <v>#NAME?</v>
      </c>
      <c r="K1693" s="20"/>
    </row>
    <row r="1694" spans="4:11" ht="12.75" hidden="1">
      <c r="D1694" s="4" t="e">
        <v>#NAME?</v>
      </c>
      <c r="K1694" s="20"/>
    </row>
    <row r="1695" spans="4:11" ht="12.75" hidden="1">
      <c r="D1695" s="4" t="e">
        <v>#NAME?</v>
      </c>
      <c r="K1695" s="20"/>
    </row>
    <row r="1696" spans="4:11" ht="12.75" hidden="1">
      <c r="D1696" s="4" t="e">
        <v>#NAME?</v>
      </c>
      <c r="K1696" s="20"/>
    </row>
    <row r="1697" spans="4:11" ht="12.75" hidden="1">
      <c r="D1697" s="4" t="e">
        <v>#NAME?</v>
      </c>
      <c r="K1697" s="20"/>
    </row>
    <row r="1698" spans="4:11" ht="12.75" hidden="1">
      <c r="D1698" s="4" t="e">
        <v>#NAME?</v>
      </c>
      <c r="K1698" s="20"/>
    </row>
    <row r="1699" spans="4:11" ht="12.75" hidden="1">
      <c r="D1699" s="4" t="e">
        <v>#NAME?</v>
      </c>
      <c r="K1699" s="20"/>
    </row>
    <row r="1700" spans="4:11" ht="12.75" hidden="1">
      <c r="D1700" s="4" t="e">
        <v>#NAME?</v>
      </c>
      <c r="K1700" s="20"/>
    </row>
    <row r="1701" spans="4:11" ht="12.75" hidden="1">
      <c r="D1701" s="4" t="e">
        <v>#NAME?</v>
      </c>
      <c r="K1701" s="20"/>
    </row>
    <row r="1702" spans="4:11" ht="12.75" hidden="1">
      <c r="D1702" s="4" t="e">
        <v>#NAME?</v>
      </c>
      <c r="K1702" s="20"/>
    </row>
    <row r="1703" spans="4:11" ht="12.75" hidden="1">
      <c r="D1703" s="4" t="e">
        <v>#NAME?</v>
      </c>
      <c r="K1703" s="20"/>
    </row>
    <row r="1704" spans="4:11" ht="12.75" hidden="1">
      <c r="D1704" s="4" t="e">
        <v>#NAME?</v>
      </c>
      <c r="K1704" s="20"/>
    </row>
    <row r="1705" spans="4:11" ht="12.75" hidden="1">
      <c r="D1705" s="4" t="e">
        <v>#NAME?</v>
      </c>
      <c r="K1705" s="20"/>
    </row>
    <row r="1706" spans="4:11" ht="12.75" hidden="1">
      <c r="D1706" s="4" t="e">
        <v>#NAME?</v>
      </c>
      <c r="K1706" s="20"/>
    </row>
    <row r="1707" spans="4:11" ht="12.75" hidden="1">
      <c r="D1707" s="4" t="e">
        <v>#NAME?</v>
      </c>
      <c r="K1707" s="20"/>
    </row>
    <row r="1708" spans="4:11" ht="12.75" hidden="1">
      <c r="D1708" s="4" t="e">
        <v>#NAME?</v>
      </c>
      <c r="K1708" s="20"/>
    </row>
    <row r="1709" spans="4:11" ht="12.75" hidden="1">
      <c r="D1709" s="4" t="e">
        <v>#NAME?</v>
      </c>
      <c r="K1709" s="20"/>
    </row>
    <row r="1710" spans="4:11" ht="12.75" hidden="1">
      <c r="D1710" s="4" t="e">
        <v>#NAME?</v>
      </c>
      <c r="K1710" s="20"/>
    </row>
    <row r="1711" spans="4:11" ht="12.75" hidden="1">
      <c r="D1711" s="4" t="e">
        <v>#NAME?</v>
      </c>
      <c r="K1711" s="20"/>
    </row>
    <row r="1712" spans="4:11" ht="12.75" hidden="1">
      <c r="D1712" s="4" t="e">
        <v>#NAME?</v>
      </c>
      <c r="K1712" s="20"/>
    </row>
    <row r="1713" spans="4:11" ht="12.75" hidden="1">
      <c r="D1713" s="4" t="e">
        <v>#NAME?</v>
      </c>
      <c r="K1713" s="20"/>
    </row>
    <row r="1714" spans="4:11" ht="12.75" hidden="1">
      <c r="D1714" s="4" t="e">
        <v>#NAME?</v>
      </c>
      <c r="K1714" s="20"/>
    </row>
    <row r="1715" spans="4:11" ht="12.75" hidden="1">
      <c r="D1715" s="4" t="e">
        <v>#NAME?</v>
      </c>
      <c r="K1715" s="20"/>
    </row>
    <row r="1716" spans="4:11" ht="12.75" hidden="1">
      <c r="D1716" s="4" t="e">
        <v>#NAME?</v>
      </c>
      <c r="K1716" s="20"/>
    </row>
    <row r="1717" spans="4:11" ht="12.75" hidden="1">
      <c r="D1717" s="4" t="e">
        <v>#NAME?</v>
      </c>
      <c r="K1717" s="20"/>
    </row>
    <row r="1718" spans="4:11" ht="12.75" hidden="1">
      <c r="D1718" s="4" t="e">
        <v>#NAME?</v>
      </c>
      <c r="K1718" s="20"/>
    </row>
    <row r="1719" spans="4:11" ht="12.75" hidden="1">
      <c r="D1719" s="4" t="e">
        <v>#NAME?</v>
      </c>
      <c r="K1719" s="20"/>
    </row>
    <row r="1720" spans="4:11" ht="12.75" hidden="1">
      <c r="D1720" s="4" t="e">
        <v>#NAME?</v>
      </c>
      <c r="K1720" s="20"/>
    </row>
    <row r="1721" spans="4:11" ht="12.75" hidden="1">
      <c r="D1721" s="4" t="e">
        <v>#NAME?</v>
      </c>
      <c r="K1721" s="20"/>
    </row>
    <row r="1722" spans="4:11" ht="12.75" hidden="1">
      <c r="D1722" s="4" t="e">
        <v>#NAME?</v>
      </c>
      <c r="K1722" s="20"/>
    </row>
    <row r="1723" spans="4:11" ht="12.75" hidden="1">
      <c r="D1723" s="4" t="e">
        <v>#NAME?</v>
      </c>
      <c r="K1723" s="20"/>
    </row>
    <row r="1724" spans="4:11" ht="12.75" hidden="1">
      <c r="D1724" s="4" t="e">
        <v>#NAME?</v>
      </c>
      <c r="K1724" s="20"/>
    </row>
    <row r="1725" spans="4:11" ht="12.75" hidden="1">
      <c r="D1725" s="4" t="e">
        <v>#NAME?</v>
      </c>
      <c r="K1725" s="20"/>
    </row>
    <row r="1726" spans="4:11" ht="12.75" hidden="1">
      <c r="D1726" s="4" t="e">
        <v>#NAME?</v>
      </c>
      <c r="K1726" s="20"/>
    </row>
    <row r="1727" spans="4:11" ht="12.75" hidden="1">
      <c r="D1727" s="4" t="e">
        <v>#NAME?</v>
      </c>
      <c r="K1727" s="20"/>
    </row>
    <row r="1728" spans="4:11" ht="12.75" hidden="1">
      <c r="D1728" s="4" t="e">
        <v>#NAME?</v>
      </c>
      <c r="K1728" s="20"/>
    </row>
    <row r="1729" spans="4:11" ht="12.75" hidden="1">
      <c r="D1729" s="4" t="e">
        <v>#NAME?</v>
      </c>
      <c r="K1729" s="20"/>
    </row>
    <row r="1730" spans="4:11" ht="12.75" hidden="1">
      <c r="D1730" s="4" t="e">
        <v>#NAME?</v>
      </c>
      <c r="K1730" s="20"/>
    </row>
    <row r="1731" spans="4:11" ht="12.75" hidden="1">
      <c r="D1731" s="4" t="e">
        <v>#NAME?</v>
      </c>
      <c r="K1731" s="20"/>
    </row>
    <row r="1732" spans="4:11" ht="12.75" hidden="1">
      <c r="D1732" s="4" t="e">
        <v>#NAME?</v>
      </c>
      <c r="K1732" s="20"/>
    </row>
    <row r="1733" spans="4:11" ht="12.75" hidden="1">
      <c r="D1733" s="4" t="e">
        <v>#NAME?</v>
      </c>
      <c r="K1733" s="20"/>
    </row>
    <row r="1734" spans="4:11" ht="12.75" hidden="1">
      <c r="D1734" s="4" t="e">
        <v>#NAME?</v>
      </c>
      <c r="K1734" s="20"/>
    </row>
    <row r="1735" spans="4:11" ht="12.75" hidden="1">
      <c r="D1735" s="4" t="e">
        <v>#NAME?</v>
      </c>
      <c r="K1735" s="20"/>
    </row>
    <row r="1736" spans="4:11" ht="12.75" hidden="1">
      <c r="D1736" s="4" t="e">
        <v>#NAME?</v>
      </c>
      <c r="K1736" s="20"/>
    </row>
    <row r="1737" spans="4:11" ht="12.75" hidden="1">
      <c r="D1737" s="4" t="e">
        <v>#NAME?</v>
      </c>
      <c r="K1737" s="20"/>
    </row>
    <row r="1738" spans="4:11" ht="12.75" hidden="1">
      <c r="D1738" s="4" t="e">
        <v>#NAME?</v>
      </c>
      <c r="K1738" s="20"/>
    </row>
    <row r="1739" spans="4:11" ht="12.75" hidden="1">
      <c r="D1739" s="4" t="e">
        <v>#NAME?</v>
      </c>
      <c r="K1739" s="20"/>
    </row>
    <row r="1740" spans="4:11" ht="12.75" hidden="1">
      <c r="D1740" s="4" t="e">
        <v>#NAME?</v>
      </c>
      <c r="K1740" s="20"/>
    </row>
    <row r="1741" spans="4:11" ht="12.75" hidden="1">
      <c r="D1741" s="4" t="e">
        <v>#NAME?</v>
      </c>
      <c r="K1741" s="20"/>
    </row>
    <row r="1742" spans="4:11" ht="12.75" hidden="1">
      <c r="D1742" s="4" t="e">
        <v>#NAME?</v>
      </c>
      <c r="K1742" s="20"/>
    </row>
    <row r="1743" spans="4:11" ht="12.75" hidden="1">
      <c r="D1743" s="4" t="e">
        <v>#NAME?</v>
      </c>
      <c r="K1743" s="20"/>
    </row>
    <row r="1744" spans="4:11" ht="12.75" hidden="1">
      <c r="D1744" s="4" t="e">
        <v>#NAME?</v>
      </c>
      <c r="K1744" s="20"/>
    </row>
    <row r="1745" spans="4:11" ht="12.75" hidden="1">
      <c r="D1745" s="4" t="e">
        <v>#NAME?</v>
      </c>
      <c r="K1745" s="20"/>
    </row>
    <row r="1746" spans="4:11" ht="12.75" hidden="1">
      <c r="D1746" s="4" t="e">
        <v>#NAME?</v>
      </c>
      <c r="K1746" s="20"/>
    </row>
    <row r="1747" spans="4:11" ht="12.75" hidden="1">
      <c r="D1747" s="4" t="e">
        <v>#NAME?</v>
      </c>
      <c r="K1747" s="20"/>
    </row>
    <row r="1748" spans="4:11" ht="12.75" hidden="1">
      <c r="D1748" s="4" t="e">
        <v>#NAME?</v>
      </c>
      <c r="K1748" s="20"/>
    </row>
    <row r="1749" spans="4:11" ht="12.75" hidden="1">
      <c r="D1749" s="4" t="e">
        <v>#NAME?</v>
      </c>
      <c r="K1749" s="20"/>
    </row>
    <row r="1750" spans="4:11" ht="12.75" hidden="1">
      <c r="D1750" s="4" t="e">
        <v>#NAME?</v>
      </c>
      <c r="K1750" s="20"/>
    </row>
    <row r="1751" spans="4:11" ht="12.75" hidden="1">
      <c r="D1751" s="4" t="e">
        <v>#NAME?</v>
      </c>
      <c r="K1751" s="20"/>
    </row>
    <row r="1752" spans="4:11" ht="12.75" hidden="1">
      <c r="D1752" s="4" t="e">
        <v>#NAME?</v>
      </c>
      <c r="K1752" s="20"/>
    </row>
    <row r="1753" spans="4:11" ht="12.75" hidden="1">
      <c r="D1753" s="4" t="e">
        <v>#NAME?</v>
      </c>
      <c r="K1753" s="20"/>
    </row>
    <row r="1754" spans="4:11" ht="12.75" hidden="1">
      <c r="D1754" s="4" t="e">
        <v>#NAME?</v>
      </c>
      <c r="K1754" s="20"/>
    </row>
    <row r="1755" spans="4:11" ht="12.75" hidden="1">
      <c r="D1755" s="4" t="e">
        <v>#NAME?</v>
      </c>
      <c r="K1755" s="20"/>
    </row>
    <row r="1756" spans="4:11" ht="12.75" hidden="1">
      <c r="D1756" s="4" t="e">
        <v>#NAME?</v>
      </c>
      <c r="K1756" s="20"/>
    </row>
    <row r="1757" spans="4:11" ht="12.75" hidden="1">
      <c r="D1757" s="4" t="e">
        <v>#NAME?</v>
      </c>
      <c r="K1757" s="20"/>
    </row>
    <row r="1758" spans="4:11" ht="12.75" hidden="1">
      <c r="D1758" s="4" t="e">
        <v>#NAME?</v>
      </c>
      <c r="K1758" s="20"/>
    </row>
    <row r="1759" spans="4:11" ht="12.75" hidden="1">
      <c r="D1759" s="4" t="e">
        <v>#NAME?</v>
      </c>
      <c r="K1759" s="20"/>
    </row>
    <row r="1760" spans="4:11" ht="12.75" hidden="1">
      <c r="D1760" s="4" t="e">
        <v>#NAME?</v>
      </c>
      <c r="K1760" s="20"/>
    </row>
    <row r="1761" spans="4:11" ht="12.75" hidden="1">
      <c r="D1761" s="4" t="e">
        <v>#NAME?</v>
      </c>
      <c r="K1761" s="20"/>
    </row>
    <row r="1762" spans="4:11" ht="12.75" hidden="1">
      <c r="D1762" s="4" t="e">
        <v>#NAME?</v>
      </c>
      <c r="K1762" s="20"/>
    </row>
    <row r="1763" spans="4:11" ht="12.75" hidden="1">
      <c r="D1763" s="4" t="e">
        <v>#NAME?</v>
      </c>
      <c r="K1763" s="20"/>
    </row>
    <row r="1764" spans="4:11" ht="12.75" hidden="1">
      <c r="D1764" s="4" t="e">
        <v>#NAME?</v>
      </c>
      <c r="K1764" s="20"/>
    </row>
    <row r="1765" spans="4:11" ht="12.75" hidden="1">
      <c r="D1765" s="4" t="e">
        <v>#NAME?</v>
      </c>
      <c r="K1765" s="20"/>
    </row>
    <row r="1766" spans="4:11" ht="12.75" hidden="1">
      <c r="D1766" s="4" t="e">
        <v>#NAME?</v>
      </c>
      <c r="K1766" s="20"/>
    </row>
    <row r="1767" spans="4:11" ht="12.75" hidden="1">
      <c r="D1767" s="4" t="e">
        <v>#NAME?</v>
      </c>
      <c r="K1767" s="20"/>
    </row>
    <row r="1768" spans="4:11" ht="12.75" hidden="1">
      <c r="D1768" s="4" t="e">
        <v>#NAME?</v>
      </c>
      <c r="K1768" s="20"/>
    </row>
    <row r="1769" spans="4:11" ht="12.75" hidden="1">
      <c r="D1769" s="4" t="e">
        <v>#NAME?</v>
      </c>
      <c r="K1769" s="20"/>
    </row>
    <row r="1770" spans="4:11" ht="12.75" hidden="1">
      <c r="D1770" s="4" t="e">
        <v>#NAME?</v>
      </c>
      <c r="K1770" s="20"/>
    </row>
    <row r="1771" spans="4:11" ht="12.75" hidden="1">
      <c r="D1771" s="4" t="e">
        <v>#NAME?</v>
      </c>
      <c r="K1771" s="20"/>
    </row>
    <row r="1772" spans="4:11" ht="12.75" hidden="1">
      <c r="D1772" s="4" t="e">
        <v>#NAME?</v>
      </c>
      <c r="K1772" s="20"/>
    </row>
    <row r="1773" spans="4:11" ht="12.75" hidden="1">
      <c r="D1773" s="4" t="e">
        <v>#NAME?</v>
      </c>
      <c r="K1773" s="20"/>
    </row>
    <row r="1774" spans="4:11" ht="12.75" hidden="1">
      <c r="D1774" s="4" t="e">
        <v>#NAME?</v>
      </c>
      <c r="K1774" s="20"/>
    </row>
    <row r="1775" spans="4:11" ht="12.75" hidden="1">
      <c r="D1775" s="4" t="e">
        <v>#NAME?</v>
      </c>
      <c r="K1775" s="20"/>
    </row>
    <row r="1776" spans="4:11" ht="12.75" hidden="1">
      <c r="D1776" s="4" t="e">
        <v>#NAME?</v>
      </c>
      <c r="K1776" s="20"/>
    </row>
    <row r="1777" spans="4:11" ht="12.75" hidden="1">
      <c r="D1777" s="4" t="e">
        <v>#NAME?</v>
      </c>
      <c r="K1777" s="20"/>
    </row>
    <row r="1778" spans="4:11" ht="12.75" hidden="1">
      <c r="D1778" s="4" t="e">
        <v>#NAME?</v>
      </c>
      <c r="K1778" s="20"/>
    </row>
    <row r="1779" spans="4:11" ht="12.75" hidden="1">
      <c r="D1779" s="4" t="e">
        <v>#NAME?</v>
      </c>
      <c r="K1779" s="20"/>
    </row>
    <row r="1780" spans="4:11" ht="12.75" hidden="1">
      <c r="D1780" s="4" t="e">
        <v>#NAME?</v>
      </c>
      <c r="K1780" s="20"/>
    </row>
    <row r="1781" spans="4:11" ht="12.75" hidden="1">
      <c r="D1781" s="4" t="e">
        <v>#NAME?</v>
      </c>
      <c r="K1781" s="20"/>
    </row>
    <row r="1782" spans="4:11" ht="12.75" hidden="1">
      <c r="D1782" s="4" t="e">
        <v>#NAME?</v>
      </c>
      <c r="K1782" s="20"/>
    </row>
    <row r="1783" spans="4:11" ht="12.75" hidden="1">
      <c r="D1783" s="4" t="e">
        <v>#NAME?</v>
      </c>
      <c r="K1783" s="20"/>
    </row>
    <row r="1784" spans="4:11" ht="12.75" hidden="1">
      <c r="D1784" s="4" t="e">
        <v>#NAME?</v>
      </c>
      <c r="K1784" s="20"/>
    </row>
    <row r="1785" spans="4:11" ht="12.75" hidden="1">
      <c r="D1785" s="4" t="e">
        <v>#NAME?</v>
      </c>
      <c r="K1785" s="20"/>
    </row>
    <row r="1786" spans="4:11" ht="12.75" hidden="1">
      <c r="D1786" s="4" t="e">
        <v>#NAME?</v>
      </c>
      <c r="K1786" s="20"/>
    </row>
    <row r="1787" spans="4:11" ht="12.75" hidden="1">
      <c r="D1787" s="4" t="e">
        <v>#NAME?</v>
      </c>
      <c r="K1787" s="20"/>
    </row>
    <row r="1788" spans="4:11" ht="12.75" hidden="1">
      <c r="D1788" s="4" t="e">
        <v>#NAME?</v>
      </c>
      <c r="K1788" s="20"/>
    </row>
    <row r="1789" spans="4:11" ht="12.75" hidden="1">
      <c r="D1789" s="4" t="e">
        <v>#NAME?</v>
      </c>
      <c r="K1789" s="20"/>
    </row>
    <row r="1790" spans="4:11" ht="12.75" hidden="1">
      <c r="D1790" s="4" t="e">
        <v>#NAME?</v>
      </c>
      <c r="K1790" s="20"/>
    </row>
    <row r="1791" spans="4:11" ht="12.75" hidden="1">
      <c r="D1791" s="4" t="e">
        <v>#NAME?</v>
      </c>
      <c r="K1791" s="20"/>
    </row>
    <row r="1792" spans="4:11" ht="12.75" hidden="1">
      <c r="D1792" s="4" t="e">
        <v>#NAME?</v>
      </c>
      <c r="K1792" s="20"/>
    </row>
    <row r="1793" spans="4:11" ht="12.75" hidden="1">
      <c r="D1793" s="4" t="e">
        <v>#NAME?</v>
      </c>
      <c r="K1793" s="20"/>
    </row>
    <row r="1794" spans="4:11" ht="12.75" hidden="1">
      <c r="D1794" s="4" t="e">
        <v>#NAME?</v>
      </c>
      <c r="K1794" s="20"/>
    </row>
    <row r="1795" spans="4:11" ht="12.75" hidden="1">
      <c r="D1795" s="4" t="e">
        <v>#NAME?</v>
      </c>
      <c r="K1795" s="20"/>
    </row>
    <row r="1796" spans="4:11" ht="12.75" hidden="1">
      <c r="D1796" s="4" t="e">
        <v>#NAME?</v>
      </c>
      <c r="K1796" s="20"/>
    </row>
    <row r="1797" spans="4:11" ht="12.75" hidden="1">
      <c r="D1797" s="4" t="e">
        <v>#NAME?</v>
      </c>
      <c r="K1797" s="20"/>
    </row>
    <row r="1798" spans="4:11" ht="12.75" hidden="1">
      <c r="D1798" s="4" t="e">
        <v>#NAME?</v>
      </c>
      <c r="K1798" s="20"/>
    </row>
    <row r="1799" spans="4:11" ht="12.75" hidden="1">
      <c r="D1799" s="4" t="e">
        <v>#NAME?</v>
      </c>
      <c r="K1799" s="20"/>
    </row>
    <row r="1800" spans="4:11" ht="12.75" hidden="1">
      <c r="D1800" s="4" t="e">
        <v>#NAME?</v>
      </c>
      <c r="K1800" s="20"/>
    </row>
    <row r="1801" spans="4:11" ht="12.75" hidden="1">
      <c r="D1801" s="4" t="e">
        <v>#NAME?</v>
      </c>
      <c r="K1801" s="20"/>
    </row>
    <row r="1802" spans="4:11" ht="12.75" hidden="1">
      <c r="D1802" s="4" t="e">
        <v>#NAME?</v>
      </c>
      <c r="K1802" s="20"/>
    </row>
    <row r="1803" spans="4:11" ht="12.75" hidden="1">
      <c r="D1803" s="4" t="e">
        <v>#NAME?</v>
      </c>
      <c r="K1803" s="20"/>
    </row>
    <row r="1804" spans="4:11" ht="12.75" hidden="1">
      <c r="D1804" s="4" t="e">
        <v>#NAME?</v>
      </c>
      <c r="K1804" s="20"/>
    </row>
    <row r="1805" spans="4:11" ht="12.75" hidden="1">
      <c r="D1805" s="4" t="e">
        <v>#NAME?</v>
      </c>
      <c r="K1805" s="20"/>
    </row>
    <row r="1806" spans="4:11" ht="12.75" hidden="1">
      <c r="D1806" s="4" t="e">
        <v>#NAME?</v>
      </c>
      <c r="K1806" s="20"/>
    </row>
    <row r="1807" spans="4:11" ht="12.75" hidden="1">
      <c r="D1807" s="4" t="e">
        <v>#NAME?</v>
      </c>
      <c r="K1807" s="20"/>
    </row>
    <row r="1808" spans="4:11" ht="12.75" hidden="1">
      <c r="D1808" s="4" t="e">
        <v>#NAME?</v>
      </c>
      <c r="K1808" s="20"/>
    </row>
    <row r="1809" spans="4:11" ht="12.75" hidden="1">
      <c r="D1809" s="4" t="e">
        <v>#NAME?</v>
      </c>
      <c r="K1809" s="20"/>
    </row>
    <row r="1810" spans="4:11" ht="12.75" hidden="1">
      <c r="D1810" s="4" t="e">
        <v>#NAME?</v>
      </c>
      <c r="K1810" s="20"/>
    </row>
    <row r="1811" spans="4:11" ht="12.75" hidden="1">
      <c r="D1811" s="4" t="e">
        <v>#NAME?</v>
      </c>
      <c r="K1811" s="20"/>
    </row>
    <row r="1812" spans="4:11" ht="12.75" hidden="1">
      <c r="D1812" s="4" t="e">
        <v>#NAME?</v>
      </c>
      <c r="K1812" s="20"/>
    </row>
    <row r="1813" spans="4:11" ht="12.75" hidden="1">
      <c r="D1813" s="4" t="e">
        <v>#NAME?</v>
      </c>
      <c r="K1813" s="20"/>
    </row>
    <row r="1814" spans="4:11" ht="12.75" hidden="1">
      <c r="D1814" s="4" t="e">
        <v>#NAME?</v>
      </c>
      <c r="K1814" s="20"/>
    </row>
    <row r="1815" spans="4:11" ht="12.75" hidden="1">
      <c r="D1815" s="4" t="e">
        <v>#NAME?</v>
      </c>
      <c r="K1815" s="20"/>
    </row>
    <row r="1816" spans="4:11" ht="12.75" hidden="1">
      <c r="D1816" s="4" t="e">
        <v>#NAME?</v>
      </c>
      <c r="K1816" s="20"/>
    </row>
    <row r="1817" spans="4:11" ht="12.75" hidden="1">
      <c r="D1817" s="4" t="e">
        <v>#NAME?</v>
      </c>
      <c r="K1817" s="20"/>
    </row>
    <row r="1818" spans="4:11" ht="12.75" hidden="1">
      <c r="D1818" s="4" t="e">
        <v>#NAME?</v>
      </c>
      <c r="K1818" s="20"/>
    </row>
    <row r="1819" spans="4:11" ht="12.75" hidden="1">
      <c r="D1819" s="4" t="e">
        <v>#NAME?</v>
      </c>
      <c r="K1819" s="20"/>
    </row>
    <row r="1820" spans="4:11" ht="12.75" hidden="1">
      <c r="D1820" s="4" t="e">
        <v>#NAME?</v>
      </c>
      <c r="K1820" s="20"/>
    </row>
    <row r="1821" spans="4:11" ht="12.75" hidden="1">
      <c r="D1821" s="4" t="e">
        <v>#NAME?</v>
      </c>
      <c r="K1821" s="20"/>
    </row>
    <row r="1822" spans="4:11" ht="12.75" hidden="1">
      <c r="D1822" s="4" t="e">
        <v>#NAME?</v>
      </c>
      <c r="K1822" s="20"/>
    </row>
    <row r="1823" spans="4:11" ht="12.75" hidden="1">
      <c r="D1823" s="4" t="e">
        <v>#NAME?</v>
      </c>
      <c r="K1823" s="20"/>
    </row>
    <row r="1824" spans="4:11" ht="12.75" hidden="1">
      <c r="D1824" s="4" t="e">
        <v>#NAME?</v>
      </c>
      <c r="K1824" s="20"/>
    </row>
    <row r="1825" spans="4:11" ht="12.75" hidden="1">
      <c r="D1825" s="4" t="e">
        <v>#NAME?</v>
      </c>
      <c r="K1825" s="20"/>
    </row>
    <row r="1826" spans="4:11" ht="12.75" hidden="1">
      <c r="D1826" s="4" t="e">
        <v>#NAME?</v>
      </c>
      <c r="K1826" s="20"/>
    </row>
    <row r="1827" spans="4:11" ht="12.75" hidden="1">
      <c r="D1827" s="4" t="e">
        <v>#NAME?</v>
      </c>
      <c r="K1827" s="20"/>
    </row>
    <row r="1828" spans="4:11" ht="12.75" hidden="1">
      <c r="D1828" s="4" t="e">
        <v>#NAME?</v>
      </c>
      <c r="K1828" s="20"/>
    </row>
    <row r="1829" spans="4:11" ht="12.75" hidden="1">
      <c r="D1829" s="4" t="e">
        <v>#NAME?</v>
      </c>
      <c r="K1829" s="20"/>
    </row>
    <row r="1830" spans="4:11" ht="12.75" hidden="1">
      <c r="D1830" s="4" t="e">
        <v>#NAME?</v>
      </c>
      <c r="K1830" s="20"/>
    </row>
    <row r="1831" spans="4:11" ht="12.75" hidden="1">
      <c r="D1831" s="4" t="e">
        <v>#NAME?</v>
      </c>
      <c r="K1831" s="20"/>
    </row>
    <row r="1832" spans="4:11" ht="12.75" hidden="1">
      <c r="D1832" s="4" t="e">
        <v>#NAME?</v>
      </c>
      <c r="K1832" s="20"/>
    </row>
    <row r="1833" spans="4:11" ht="12.75" hidden="1">
      <c r="D1833" s="4" t="e">
        <v>#NAME?</v>
      </c>
      <c r="K1833" s="20"/>
    </row>
    <row r="1834" spans="4:11" ht="12.75" hidden="1">
      <c r="D1834" s="4" t="e">
        <v>#NAME?</v>
      </c>
      <c r="K1834" s="20"/>
    </row>
    <row r="1835" spans="4:11" ht="12.75" hidden="1">
      <c r="D1835" s="4" t="e">
        <v>#NAME?</v>
      </c>
      <c r="K1835" s="20"/>
    </row>
    <row r="1836" spans="4:11" ht="12.75" hidden="1">
      <c r="D1836" s="4" t="e">
        <v>#NAME?</v>
      </c>
      <c r="K1836" s="20"/>
    </row>
    <row r="1837" spans="4:11" ht="12.75" hidden="1">
      <c r="D1837" s="4" t="e">
        <v>#NAME?</v>
      </c>
      <c r="K1837" s="20"/>
    </row>
    <row r="1838" spans="4:11" ht="12.75" hidden="1">
      <c r="D1838" s="4" t="e">
        <v>#NAME?</v>
      </c>
      <c r="K1838" s="20"/>
    </row>
    <row r="1839" spans="4:11" ht="12.75" hidden="1">
      <c r="D1839" s="4" t="e">
        <v>#NAME?</v>
      </c>
      <c r="K1839" s="20"/>
    </row>
    <row r="1840" spans="4:11" ht="12.75" hidden="1">
      <c r="D1840" s="4" t="e">
        <v>#NAME?</v>
      </c>
      <c r="K1840" s="20"/>
    </row>
    <row r="1841" spans="4:11" ht="12.75" hidden="1">
      <c r="D1841" s="4" t="e">
        <v>#NAME?</v>
      </c>
      <c r="K1841" s="20"/>
    </row>
    <row r="1842" spans="4:11" ht="12.75" hidden="1">
      <c r="D1842" s="4" t="e">
        <v>#NAME?</v>
      </c>
      <c r="K1842" s="20"/>
    </row>
    <row r="1843" spans="4:11" ht="12.75" hidden="1">
      <c r="D1843" s="4" t="e">
        <v>#NAME?</v>
      </c>
      <c r="K1843" s="20"/>
    </row>
    <row r="1844" spans="4:11" ht="12.75" hidden="1">
      <c r="D1844" s="4" t="e">
        <v>#NAME?</v>
      </c>
      <c r="K1844" s="20"/>
    </row>
    <row r="1845" spans="4:11" ht="12.75" hidden="1">
      <c r="D1845" s="4" t="e">
        <v>#NAME?</v>
      </c>
      <c r="K1845" s="20"/>
    </row>
    <row r="1846" spans="4:11" ht="12.75" hidden="1">
      <c r="D1846" s="4" t="e">
        <v>#NAME?</v>
      </c>
      <c r="K1846" s="20"/>
    </row>
    <row r="1847" spans="4:11" ht="12.75" hidden="1">
      <c r="D1847" s="4" t="e">
        <v>#NAME?</v>
      </c>
      <c r="K1847" s="20"/>
    </row>
    <row r="1848" spans="4:11" ht="12.75" hidden="1">
      <c r="D1848" s="4" t="e">
        <v>#NAME?</v>
      </c>
      <c r="K1848" s="20"/>
    </row>
    <row r="1849" spans="4:11" ht="12.75" hidden="1">
      <c r="D1849" s="4" t="e">
        <v>#NAME?</v>
      </c>
      <c r="K1849" s="20"/>
    </row>
    <row r="1850" spans="4:11" ht="12.75" hidden="1">
      <c r="D1850" s="4" t="e">
        <v>#NAME?</v>
      </c>
      <c r="K1850" s="20"/>
    </row>
    <row r="1851" spans="4:11" ht="12.75" hidden="1">
      <c r="D1851" s="4" t="e">
        <v>#NAME?</v>
      </c>
      <c r="K1851" s="20"/>
    </row>
    <row r="1852" spans="4:11" ht="12.75" hidden="1">
      <c r="D1852" s="4" t="e">
        <v>#NAME?</v>
      </c>
      <c r="K1852" s="20"/>
    </row>
    <row r="1853" spans="4:11" ht="12.75" hidden="1">
      <c r="D1853" s="4" t="e">
        <v>#NAME?</v>
      </c>
      <c r="K1853" s="20"/>
    </row>
    <row r="1854" spans="4:11" ht="12.75" hidden="1">
      <c r="D1854" s="4" t="e">
        <v>#NAME?</v>
      </c>
      <c r="K1854" s="20"/>
    </row>
    <row r="1855" spans="4:11" ht="12.75" hidden="1">
      <c r="D1855" s="4" t="e">
        <v>#NAME?</v>
      </c>
      <c r="K1855" s="20"/>
    </row>
    <row r="1856" spans="4:11" ht="12.75" hidden="1">
      <c r="D1856" s="4" t="e">
        <v>#NAME?</v>
      </c>
      <c r="K1856" s="20"/>
    </row>
    <row r="1857" spans="4:11" ht="12.75" hidden="1">
      <c r="D1857" s="4" t="e">
        <v>#NAME?</v>
      </c>
      <c r="K1857" s="20"/>
    </row>
    <row r="1858" spans="4:11" ht="12.75" hidden="1">
      <c r="D1858" s="4" t="e">
        <v>#NAME?</v>
      </c>
      <c r="K1858" s="20"/>
    </row>
    <row r="1859" spans="4:11" ht="12.75" hidden="1">
      <c r="D1859" s="4" t="e">
        <v>#NAME?</v>
      </c>
      <c r="K1859" s="20"/>
    </row>
    <row r="1860" spans="4:11" ht="12.75" hidden="1">
      <c r="D1860" s="4" t="e">
        <v>#NAME?</v>
      </c>
      <c r="K1860" s="20"/>
    </row>
    <row r="1861" spans="4:11" ht="12.75" hidden="1">
      <c r="D1861" s="4" t="e">
        <v>#NAME?</v>
      </c>
      <c r="K1861" s="20"/>
    </row>
    <row r="1862" spans="4:11" ht="12.75" hidden="1">
      <c r="D1862" s="4" t="e">
        <v>#NAME?</v>
      </c>
      <c r="K1862" s="20"/>
    </row>
    <row r="1863" spans="4:11" ht="12.75" hidden="1">
      <c r="D1863" s="4" t="e">
        <v>#NAME?</v>
      </c>
      <c r="K1863" s="20"/>
    </row>
    <row r="1864" spans="4:11" ht="12.75" hidden="1">
      <c r="D1864" s="4" t="e">
        <v>#NAME?</v>
      </c>
      <c r="K1864" s="20"/>
    </row>
    <row r="1865" spans="4:11" ht="12.75" hidden="1">
      <c r="D1865" s="4" t="e">
        <v>#NAME?</v>
      </c>
      <c r="K1865" s="20"/>
    </row>
    <row r="1866" spans="4:11" ht="12.75" hidden="1">
      <c r="D1866" s="4" t="e">
        <v>#NAME?</v>
      </c>
      <c r="K1866" s="20"/>
    </row>
    <row r="1867" spans="4:11" ht="12.75" hidden="1">
      <c r="D1867" s="4" t="e">
        <v>#NAME?</v>
      </c>
      <c r="K1867" s="20"/>
    </row>
    <row r="1868" spans="4:11" ht="12.75" hidden="1">
      <c r="D1868" s="4" t="e">
        <v>#NAME?</v>
      </c>
      <c r="K1868" s="20"/>
    </row>
    <row r="1869" spans="4:11" ht="12.75" hidden="1">
      <c r="D1869" s="4" t="e">
        <v>#NAME?</v>
      </c>
      <c r="K1869" s="20"/>
    </row>
    <row r="1870" spans="4:11" ht="12.75" hidden="1">
      <c r="D1870" s="4" t="e">
        <v>#NAME?</v>
      </c>
      <c r="K1870" s="20"/>
    </row>
    <row r="1871" spans="4:11" ht="12.75" hidden="1">
      <c r="D1871" s="4" t="e">
        <v>#NAME?</v>
      </c>
      <c r="K1871" s="20"/>
    </row>
    <row r="1872" spans="4:11" ht="12.75" hidden="1">
      <c r="D1872" s="4" t="e">
        <v>#NAME?</v>
      </c>
      <c r="K1872" s="20"/>
    </row>
    <row r="1873" spans="4:11" ht="12.75" hidden="1">
      <c r="D1873" s="4" t="e">
        <v>#NAME?</v>
      </c>
      <c r="K1873" s="20"/>
    </row>
    <row r="1874" spans="4:11" ht="12.75" hidden="1">
      <c r="D1874" s="4" t="e">
        <v>#NAME?</v>
      </c>
      <c r="K1874" s="20"/>
    </row>
    <row r="1875" spans="4:11" ht="12.75" hidden="1">
      <c r="D1875" s="4" t="e">
        <v>#NAME?</v>
      </c>
      <c r="K1875" s="20"/>
    </row>
    <row r="1876" spans="4:11" ht="12.75" hidden="1">
      <c r="D1876" s="4" t="e">
        <v>#NAME?</v>
      </c>
      <c r="K1876" s="20"/>
    </row>
    <row r="1877" spans="4:11" ht="12.75" hidden="1">
      <c r="D1877" s="4" t="e">
        <v>#NAME?</v>
      </c>
      <c r="K1877" s="20"/>
    </row>
    <row r="1878" spans="4:11" ht="12.75" hidden="1">
      <c r="D1878" s="4" t="e">
        <v>#NAME?</v>
      </c>
      <c r="K1878" s="20"/>
    </row>
    <row r="1879" spans="4:11" ht="12.75" hidden="1">
      <c r="D1879" s="4" t="e">
        <v>#NAME?</v>
      </c>
      <c r="K1879" s="20"/>
    </row>
    <row r="1880" spans="4:11" ht="12.75" hidden="1">
      <c r="D1880" s="4" t="e">
        <v>#NAME?</v>
      </c>
      <c r="K1880" s="20"/>
    </row>
    <row r="1881" spans="4:11" ht="12.75" hidden="1">
      <c r="D1881" s="4" t="e">
        <v>#NAME?</v>
      </c>
      <c r="K1881" s="20"/>
    </row>
    <row r="1882" spans="4:11" ht="12.75" hidden="1">
      <c r="D1882" s="4" t="e">
        <v>#NAME?</v>
      </c>
      <c r="K1882" s="20"/>
    </row>
    <row r="1883" spans="4:11" ht="12.75" hidden="1">
      <c r="D1883" s="4" t="e">
        <v>#NAME?</v>
      </c>
      <c r="K1883" s="20"/>
    </row>
    <row r="1884" spans="4:11" ht="12.75" hidden="1">
      <c r="D1884" s="4" t="e">
        <v>#NAME?</v>
      </c>
      <c r="K1884" s="20"/>
    </row>
    <row r="1885" spans="4:11" ht="12.75" hidden="1">
      <c r="D1885" s="4" t="e">
        <v>#NAME?</v>
      </c>
      <c r="K1885" s="20"/>
    </row>
    <row r="1886" spans="4:11" ht="12.75" hidden="1">
      <c r="D1886" s="4" t="e">
        <v>#NAME?</v>
      </c>
      <c r="K1886" s="20"/>
    </row>
    <row r="1887" spans="4:11" ht="12.75" hidden="1">
      <c r="D1887" s="4" t="e">
        <v>#NAME?</v>
      </c>
      <c r="K1887" s="20"/>
    </row>
    <row r="1888" spans="4:11" ht="12.75" hidden="1">
      <c r="D1888" s="4" t="e">
        <v>#NAME?</v>
      </c>
      <c r="K1888" s="20"/>
    </row>
    <row r="1889" spans="4:11" ht="12.75" hidden="1">
      <c r="D1889" s="4" t="e">
        <v>#NAME?</v>
      </c>
      <c r="K1889" s="20"/>
    </row>
    <row r="1890" spans="4:11" ht="12.75" hidden="1">
      <c r="D1890" s="4" t="e">
        <v>#NAME?</v>
      </c>
      <c r="K1890" s="20"/>
    </row>
    <row r="1891" spans="4:11" ht="12.75" hidden="1">
      <c r="D1891" s="4" t="e">
        <v>#NAME?</v>
      </c>
      <c r="K1891" s="20"/>
    </row>
    <row r="1892" spans="4:11" ht="12.75" hidden="1">
      <c r="D1892" s="4" t="e">
        <v>#NAME?</v>
      </c>
      <c r="K1892" s="20"/>
    </row>
    <row r="1893" spans="4:11" ht="12.75" hidden="1">
      <c r="D1893" s="4" t="e">
        <v>#NAME?</v>
      </c>
      <c r="K1893" s="20"/>
    </row>
    <row r="1894" spans="4:11" ht="12.75" hidden="1">
      <c r="D1894" s="4" t="e">
        <v>#NAME?</v>
      </c>
      <c r="K1894" s="20"/>
    </row>
    <row r="1895" spans="4:11" ht="12.75" hidden="1">
      <c r="D1895" s="4" t="e">
        <v>#NAME?</v>
      </c>
      <c r="K1895" s="20"/>
    </row>
    <row r="1896" spans="4:11" ht="12.75" hidden="1">
      <c r="D1896" s="4" t="e">
        <v>#NAME?</v>
      </c>
      <c r="K1896" s="20"/>
    </row>
    <row r="1897" spans="4:11" ht="12.75" hidden="1">
      <c r="D1897" s="4" t="e">
        <v>#NAME?</v>
      </c>
      <c r="K1897" s="20"/>
    </row>
    <row r="1898" spans="4:11" ht="12.75" hidden="1">
      <c r="D1898" s="4" t="e">
        <v>#NAME?</v>
      </c>
      <c r="K1898" s="20"/>
    </row>
    <row r="1899" spans="4:11" ht="12.75" hidden="1">
      <c r="D1899" s="4" t="e">
        <v>#NAME?</v>
      </c>
      <c r="K1899" s="20"/>
    </row>
    <row r="1900" spans="4:11" ht="12.75" hidden="1">
      <c r="D1900" s="4" t="e">
        <v>#NAME?</v>
      </c>
      <c r="K1900" s="20"/>
    </row>
    <row r="1901" spans="4:11" ht="12.75" hidden="1">
      <c r="D1901" s="4" t="e">
        <v>#NAME?</v>
      </c>
      <c r="K1901" s="20"/>
    </row>
    <row r="1902" spans="4:11" ht="12.75" hidden="1">
      <c r="D1902" s="4" t="e">
        <v>#NAME?</v>
      </c>
      <c r="K1902" s="20"/>
    </row>
    <row r="1903" spans="4:11" ht="12.75" hidden="1">
      <c r="D1903" s="4" t="e">
        <v>#NAME?</v>
      </c>
      <c r="K1903" s="20"/>
    </row>
    <row r="1904" spans="4:11" ht="12.75" hidden="1">
      <c r="D1904" s="4" t="e">
        <v>#NAME?</v>
      </c>
      <c r="K1904" s="20"/>
    </row>
    <row r="1905" spans="4:11" ht="12.75" hidden="1">
      <c r="D1905" s="4" t="e">
        <v>#NAME?</v>
      </c>
      <c r="K1905" s="20"/>
    </row>
    <row r="1906" spans="4:11" ht="12.75" hidden="1">
      <c r="D1906" s="4" t="e">
        <v>#NAME?</v>
      </c>
      <c r="K1906" s="20"/>
    </row>
    <row r="1907" spans="4:11" ht="12.75" hidden="1">
      <c r="D1907" s="4" t="e">
        <v>#NAME?</v>
      </c>
      <c r="K1907" s="20"/>
    </row>
    <row r="1908" spans="4:11" ht="12.75" hidden="1">
      <c r="D1908" s="4" t="e">
        <v>#NAME?</v>
      </c>
      <c r="K1908" s="20"/>
    </row>
    <row r="1909" spans="4:11" ht="12.75" hidden="1">
      <c r="D1909" s="4" t="e">
        <v>#NAME?</v>
      </c>
      <c r="K1909" s="20"/>
    </row>
    <row r="1910" spans="4:11" ht="12.75" hidden="1">
      <c r="D1910" s="4" t="e">
        <v>#NAME?</v>
      </c>
      <c r="K1910" s="20"/>
    </row>
    <row r="1911" spans="4:11" ht="12.75" hidden="1">
      <c r="D1911" s="4" t="e">
        <v>#NAME?</v>
      </c>
      <c r="K1911" s="20"/>
    </row>
    <row r="1912" spans="4:11" ht="12.75" hidden="1">
      <c r="D1912" s="4" t="e">
        <v>#NAME?</v>
      </c>
      <c r="K1912" s="20"/>
    </row>
    <row r="1913" spans="4:11" ht="12.75" hidden="1">
      <c r="D1913" s="4" t="e">
        <v>#NAME?</v>
      </c>
      <c r="K1913" s="20"/>
    </row>
    <row r="1914" spans="4:11" ht="12.75" hidden="1">
      <c r="D1914" s="4" t="e">
        <v>#NAME?</v>
      </c>
      <c r="K1914" s="20"/>
    </row>
    <row r="1915" spans="4:11" ht="12.75" hidden="1">
      <c r="D1915" s="4" t="e">
        <v>#NAME?</v>
      </c>
      <c r="K1915" s="20"/>
    </row>
    <row r="1916" spans="4:11" ht="12.75" hidden="1">
      <c r="D1916" s="4" t="e">
        <v>#NAME?</v>
      </c>
      <c r="K1916" s="20"/>
    </row>
    <row r="1917" spans="4:11" ht="12.75" hidden="1">
      <c r="D1917" s="4" t="e">
        <v>#NAME?</v>
      </c>
      <c r="K1917" s="20"/>
    </row>
    <row r="1918" spans="4:11" ht="12.75" hidden="1">
      <c r="D1918" s="4" t="e">
        <v>#NAME?</v>
      </c>
      <c r="K1918" s="20"/>
    </row>
    <row r="1919" spans="4:11" ht="12.75" hidden="1">
      <c r="D1919" s="4" t="e">
        <v>#NAME?</v>
      </c>
      <c r="K1919" s="20"/>
    </row>
    <row r="1920" spans="4:11" ht="12.75" hidden="1">
      <c r="D1920" s="4" t="e">
        <v>#NAME?</v>
      </c>
      <c r="K1920" s="20"/>
    </row>
    <row r="1921" spans="4:11" ht="12.75" hidden="1">
      <c r="D1921" s="4" t="e">
        <v>#NAME?</v>
      </c>
      <c r="K1921" s="20"/>
    </row>
    <row r="1922" spans="4:11" ht="12.75" hidden="1">
      <c r="D1922" s="4" t="e">
        <v>#NAME?</v>
      </c>
      <c r="K1922" s="20"/>
    </row>
    <row r="1923" spans="4:11" ht="12.75" hidden="1">
      <c r="D1923" s="4" t="e">
        <v>#NAME?</v>
      </c>
      <c r="K1923" s="20"/>
    </row>
    <row r="1924" spans="4:11" ht="12.75" hidden="1">
      <c r="D1924" s="4" t="e">
        <v>#NAME?</v>
      </c>
      <c r="K1924" s="20"/>
    </row>
    <row r="1925" spans="4:11" ht="12.75" hidden="1">
      <c r="D1925" s="4" t="e">
        <v>#NAME?</v>
      </c>
      <c r="K1925" s="20"/>
    </row>
    <row r="1926" spans="4:11" ht="12.75" hidden="1">
      <c r="D1926" s="4" t="e">
        <v>#NAME?</v>
      </c>
      <c r="K1926" s="20"/>
    </row>
    <row r="1927" spans="4:11" ht="12.75" hidden="1">
      <c r="D1927" s="4" t="e">
        <v>#NAME?</v>
      </c>
      <c r="K1927" s="20"/>
    </row>
    <row r="1928" spans="4:11" ht="12.75" hidden="1">
      <c r="D1928" s="4" t="e">
        <v>#NAME?</v>
      </c>
      <c r="K1928" s="20"/>
    </row>
    <row r="1929" spans="4:11" ht="12.75" hidden="1">
      <c r="D1929" s="4" t="e">
        <v>#NAME?</v>
      </c>
      <c r="K1929" s="20"/>
    </row>
    <row r="1930" spans="4:11" ht="12.75" hidden="1">
      <c r="D1930" s="4" t="e">
        <v>#NAME?</v>
      </c>
      <c r="K1930" s="20"/>
    </row>
    <row r="1931" spans="4:11" ht="12.75" hidden="1">
      <c r="D1931" s="4" t="e">
        <v>#NAME?</v>
      </c>
      <c r="K1931" s="20"/>
    </row>
    <row r="1932" spans="4:11" ht="12.75" hidden="1">
      <c r="D1932" s="4" t="e">
        <v>#NAME?</v>
      </c>
      <c r="K1932" s="20"/>
    </row>
    <row r="1933" spans="4:11" ht="12.75" hidden="1">
      <c r="D1933" s="4" t="e">
        <v>#NAME?</v>
      </c>
      <c r="K1933" s="20"/>
    </row>
    <row r="1934" spans="4:11" ht="12.75" hidden="1">
      <c r="D1934" s="4" t="e">
        <v>#NAME?</v>
      </c>
      <c r="K1934" s="20"/>
    </row>
    <row r="1935" spans="4:11" ht="12.75" hidden="1">
      <c r="D1935" s="4" t="e">
        <v>#NAME?</v>
      </c>
      <c r="K1935" s="20"/>
    </row>
    <row r="1936" spans="4:11" ht="12.75" hidden="1">
      <c r="D1936" s="4" t="e">
        <v>#NAME?</v>
      </c>
      <c r="K1936" s="20"/>
    </row>
    <row r="1937" spans="4:11" ht="12.75" hidden="1">
      <c r="D1937" s="4" t="e">
        <v>#NAME?</v>
      </c>
      <c r="K1937" s="20"/>
    </row>
    <row r="1938" spans="4:11" ht="12.75" hidden="1">
      <c r="D1938" s="4" t="e">
        <v>#NAME?</v>
      </c>
      <c r="K1938" s="20"/>
    </row>
    <row r="1939" spans="4:11" ht="12.75" hidden="1">
      <c r="D1939" s="4" t="e">
        <v>#NAME?</v>
      </c>
      <c r="K1939" s="20"/>
    </row>
    <row r="1940" spans="4:11" ht="12.75" hidden="1">
      <c r="D1940" s="4" t="e">
        <v>#NAME?</v>
      </c>
      <c r="K1940" s="20"/>
    </row>
    <row r="1941" spans="4:11" ht="12.75" hidden="1">
      <c r="D1941" s="4" t="e">
        <v>#NAME?</v>
      </c>
      <c r="K1941" s="20"/>
    </row>
    <row r="1942" spans="4:11" ht="12.75" hidden="1">
      <c r="D1942" s="4" t="e">
        <v>#NAME?</v>
      </c>
      <c r="K1942" s="20"/>
    </row>
    <row r="1943" spans="4:11" ht="12.75" hidden="1">
      <c r="D1943" s="4" t="e">
        <v>#NAME?</v>
      </c>
      <c r="K1943" s="20"/>
    </row>
    <row r="1944" spans="4:11" ht="12.75" hidden="1">
      <c r="D1944" s="4" t="e">
        <v>#NAME?</v>
      </c>
      <c r="K1944" s="20"/>
    </row>
    <row r="1945" spans="4:11" ht="12.75" hidden="1">
      <c r="D1945" s="4" t="e">
        <v>#NAME?</v>
      </c>
      <c r="K1945" s="20"/>
    </row>
    <row r="1946" spans="4:11" ht="12.75" hidden="1">
      <c r="D1946" s="4" t="e">
        <v>#NAME?</v>
      </c>
      <c r="K1946" s="20"/>
    </row>
    <row r="1947" spans="4:11" ht="12.75" hidden="1">
      <c r="D1947" s="4" t="e">
        <v>#NAME?</v>
      </c>
      <c r="K1947" s="20"/>
    </row>
    <row r="1948" spans="4:11" ht="12.75" hidden="1">
      <c r="D1948" s="4" t="e">
        <v>#NAME?</v>
      </c>
      <c r="K1948" s="20"/>
    </row>
    <row r="1949" spans="4:11" ht="12.75" hidden="1">
      <c r="D1949" s="4" t="e">
        <v>#NAME?</v>
      </c>
      <c r="K1949" s="20"/>
    </row>
    <row r="1950" spans="4:11" ht="12.75" hidden="1">
      <c r="D1950" s="4" t="e">
        <v>#NAME?</v>
      </c>
      <c r="K1950" s="20"/>
    </row>
    <row r="1951" spans="4:11" ht="12.75" hidden="1">
      <c r="D1951" s="4" t="e">
        <v>#NAME?</v>
      </c>
      <c r="K1951" s="20"/>
    </row>
    <row r="1952" spans="4:11" ht="12.75" hidden="1">
      <c r="D1952" s="4" t="e">
        <v>#NAME?</v>
      </c>
      <c r="K1952" s="20"/>
    </row>
    <row r="1953" spans="4:11" ht="12.75" hidden="1">
      <c r="D1953" s="4" t="e">
        <v>#NAME?</v>
      </c>
      <c r="K1953" s="20"/>
    </row>
    <row r="1954" spans="4:11" ht="12.75" hidden="1">
      <c r="D1954" s="4" t="e">
        <v>#NAME?</v>
      </c>
      <c r="K1954" s="20"/>
    </row>
    <row r="1955" spans="4:11" ht="12.75" hidden="1">
      <c r="D1955" s="4" t="e">
        <v>#NAME?</v>
      </c>
      <c r="K1955" s="20"/>
    </row>
    <row r="1956" spans="4:11" ht="12.75" hidden="1">
      <c r="D1956" s="4" t="e">
        <v>#NAME?</v>
      </c>
      <c r="K1956" s="20"/>
    </row>
    <row r="1957" spans="4:11" ht="12.75" hidden="1">
      <c r="D1957" s="4" t="e">
        <v>#NAME?</v>
      </c>
      <c r="K1957" s="20"/>
    </row>
    <row r="1958" spans="4:11" ht="12.75" hidden="1">
      <c r="D1958" s="4" t="e">
        <v>#NAME?</v>
      </c>
      <c r="K1958" s="20"/>
    </row>
    <row r="1959" spans="4:11" ht="12.75" hidden="1">
      <c r="D1959" s="4" t="e">
        <v>#NAME?</v>
      </c>
      <c r="K1959" s="20"/>
    </row>
    <row r="1960" spans="4:11" ht="12.75" hidden="1">
      <c r="D1960" s="4" t="e">
        <v>#NAME?</v>
      </c>
      <c r="K1960" s="20"/>
    </row>
    <row r="1961" spans="4:11" ht="12.75" hidden="1">
      <c r="D1961" s="4" t="e">
        <v>#NAME?</v>
      </c>
      <c r="K1961" s="20"/>
    </row>
    <row r="1962" spans="4:11" ht="12.75" hidden="1">
      <c r="D1962" s="4" t="e">
        <v>#NAME?</v>
      </c>
      <c r="K1962" s="20"/>
    </row>
    <row r="1963" spans="4:11" ht="12.75" hidden="1">
      <c r="D1963" s="4" t="e">
        <v>#NAME?</v>
      </c>
      <c r="K1963" s="20"/>
    </row>
    <row r="1964" spans="4:11" ht="12.75" hidden="1">
      <c r="D1964" s="4" t="e">
        <v>#NAME?</v>
      </c>
      <c r="K1964" s="20"/>
    </row>
    <row r="1965" spans="4:11" ht="12.75" hidden="1">
      <c r="D1965" s="4" t="e">
        <v>#NAME?</v>
      </c>
      <c r="K1965" s="20"/>
    </row>
    <row r="1966" spans="4:11" ht="12.75" hidden="1">
      <c r="D1966" s="4" t="e">
        <v>#NAME?</v>
      </c>
      <c r="K1966" s="20"/>
    </row>
    <row r="1967" spans="4:11" ht="12.75" hidden="1">
      <c r="D1967" s="4" t="e">
        <v>#NAME?</v>
      </c>
      <c r="K1967" s="20"/>
    </row>
    <row r="1968" spans="4:11" ht="12.75" hidden="1">
      <c r="D1968" s="4" t="e">
        <v>#NAME?</v>
      </c>
      <c r="K1968" s="20"/>
    </row>
    <row r="1969" spans="4:11" ht="12.75" hidden="1">
      <c r="D1969" s="4" t="e">
        <v>#NAME?</v>
      </c>
      <c r="K1969" s="20"/>
    </row>
    <row r="1970" spans="4:11" ht="12.75" hidden="1">
      <c r="D1970" s="4" t="e">
        <v>#NAME?</v>
      </c>
      <c r="K1970" s="20"/>
    </row>
    <row r="1971" spans="4:11" ht="12.75" hidden="1">
      <c r="D1971" s="4" t="e">
        <v>#NAME?</v>
      </c>
      <c r="K1971" s="20"/>
    </row>
    <row r="1972" spans="4:11" ht="12.75" hidden="1">
      <c r="D1972" s="4" t="e">
        <v>#NAME?</v>
      </c>
      <c r="K1972" s="20"/>
    </row>
    <row r="1973" spans="4:11" ht="12.75" hidden="1">
      <c r="D1973" s="4" t="e">
        <v>#NAME?</v>
      </c>
      <c r="K1973" s="20"/>
    </row>
    <row r="1974" spans="4:11" ht="12.75" hidden="1">
      <c r="D1974" s="4" t="e">
        <v>#NAME?</v>
      </c>
      <c r="K1974" s="20"/>
    </row>
    <row r="1975" spans="4:11" ht="12.75" hidden="1">
      <c r="D1975" s="4" t="e">
        <v>#NAME?</v>
      </c>
      <c r="K1975" s="20"/>
    </row>
    <row r="1976" spans="4:11" ht="12.75" hidden="1">
      <c r="D1976" s="4" t="e">
        <v>#NAME?</v>
      </c>
      <c r="K1976" s="20"/>
    </row>
    <row r="1977" spans="4:11" ht="12.75" hidden="1">
      <c r="D1977" s="4" t="e">
        <v>#NAME?</v>
      </c>
      <c r="K1977" s="20"/>
    </row>
    <row r="1978" spans="4:11" ht="12.75" hidden="1">
      <c r="D1978" s="4" t="e">
        <v>#NAME?</v>
      </c>
      <c r="K1978" s="20"/>
    </row>
    <row r="1979" spans="4:11" ht="12.75" hidden="1">
      <c r="D1979" s="4" t="e">
        <v>#NAME?</v>
      </c>
      <c r="K1979" s="20"/>
    </row>
    <row r="1980" spans="4:11" ht="12.75" hidden="1">
      <c r="D1980" s="4" t="e">
        <v>#NAME?</v>
      </c>
      <c r="K1980" s="20"/>
    </row>
    <row r="1981" spans="4:11" ht="12.75" hidden="1">
      <c r="D1981" s="4" t="e">
        <v>#NAME?</v>
      </c>
      <c r="K1981" s="20"/>
    </row>
    <row r="1982" spans="4:11" ht="12.75" hidden="1">
      <c r="D1982" s="4" t="e">
        <v>#NAME?</v>
      </c>
      <c r="K1982" s="20"/>
    </row>
    <row r="1983" spans="4:11" ht="12.75" hidden="1">
      <c r="D1983" s="4" t="e">
        <v>#NAME?</v>
      </c>
      <c r="K1983" s="20"/>
    </row>
    <row r="1984" spans="4:11" ht="12.75" hidden="1">
      <c r="D1984" s="4" t="e">
        <v>#NAME?</v>
      </c>
      <c r="K1984" s="20"/>
    </row>
    <row r="1985" spans="4:11" ht="12.75" hidden="1">
      <c r="D1985" s="4" t="e">
        <v>#NAME?</v>
      </c>
      <c r="K1985" s="20"/>
    </row>
    <row r="1986" spans="4:11" ht="12.75" hidden="1">
      <c r="D1986" s="4" t="e">
        <v>#NAME?</v>
      </c>
      <c r="K1986" s="20"/>
    </row>
    <row r="1987" spans="4:11" ht="12.75" hidden="1">
      <c r="D1987" s="4" t="e">
        <v>#NAME?</v>
      </c>
      <c r="K1987" s="20"/>
    </row>
    <row r="1988" spans="4:11" ht="12.75" hidden="1">
      <c r="D1988" s="4" t="e">
        <v>#NAME?</v>
      </c>
      <c r="K1988" s="20"/>
    </row>
    <row r="1989" spans="4:11" ht="12.75" hidden="1">
      <c r="D1989" s="4" t="e">
        <v>#NAME?</v>
      </c>
      <c r="K1989" s="20"/>
    </row>
    <row r="1990" spans="4:11" ht="12.75" hidden="1">
      <c r="D1990" s="4" t="e">
        <v>#NAME?</v>
      </c>
      <c r="K1990" s="20"/>
    </row>
    <row r="1991" spans="4:11" ht="12.75" hidden="1">
      <c r="D1991" s="4" t="e">
        <v>#NAME?</v>
      </c>
      <c r="K1991" s="20"/>
    </row>
    <row r="1992" spans="4:11" ht="12.75" hidden="1">
      <c r="D1992" s="4" t="e">
        <v>#NAME?</v>
      </c>
      <c r="K1992" s="20"/>
    </row>
    <row r="1993" spans="4:11" ht="12.75" hidden="1">
      <c r="D1993" s="4" t="e">
        <v>#NAME?</v>
      </c>
      <c r="K1993" s="20"/>
    </row>
    <row r="1994" spans="4:11" ht="12.75" hidden="1">
      <c r="D1994" s="4" t="e">
        <v>#NAME?</v>
      </c>
      <c r="K1994" s="20"/>
    </row>
    <row r="1995" spans="4:11" ht="12.75" hidden="1">
      <c r="D1995" s="4" t="e">
        <v>#NAME?</v>
      </c>
      <c r="K1995" s="20"/>
    </row>
    <row r="1996" spans="4:11" ht="12.75" hidden="1">
      <c r="D1996" s="4" t="e">
        <v>#NAME?</v>
      </c>
      <c r="K1996" s="20"/>
    </row>
    <row r="1997" spans="4:11" ht="12.75" hidden="1">
      <c r="D1997" s="4" t="e">
        <v>#NAME?</v>
      </c>
      <c r="K1997" s="20"/>
    </row>
    <row r="1998" spans="4:11" ht="12.75" hidden="1">
      <c r="D1998" s="4" t="e">
        <v>#NAME?</v>
      </c>
      <c r="K1998" s="20"/>
    </row>
    <row r="1999" spans="4:11" ht="12.75" hidden="1">
      <c r="D1999" s="4" t="e">
        <v>#NAME?</v>
      </c>
      <c r="K1999" s="20"/>
    </row>
    <row r="2000" spans="4:11" ht="12.75" hidden="1">
      <c r="D2000" s="4" t="e">
        <v>#NAME?</v>
      </c>
      <c r="K2000" s="20"/>
    </row>
    <row r="2001" spans="4:11" ht="12.75" hidden="1">
      <c r="D2001" s="4" t="e">
        <v>#NAME?</v>
      </c>
      <c r="K2001" s="20"/>
    </row>
    <row r="2002" spans="4:11" ht="12.75" hidden="1">
      <c r="D2002" s="4" t="e">
        <v>#NAME?</v>
      </c>
      <c r="K2002" s="20"/>
    </row>
    <row r="2003" spans="4:11" ht="12.75" hidden="1">
      <c r="D2003" s="4" t="e">
        <v>#NAME?</v>
      </c>
      <c r="K2003" s="20"/>
    </row>
    <row r="2004" spans="4:11" ht="12.75" hidden="1">
      <c r="D2004" s="4" t="e">
        <v>#NAME?</v>
      </c>
      <c r="K2004" s="20"/>
    </row>
    <row r="2005" spans="4:11" ht="12.75" hidden="1">
      <c r="D2005" s="4" t="e">
        <v>#NAME?</v>
      </c>
      <c r="K2005" s="20"/>
    </row>
    <row r="2006" spans="4:11" ht="12.75" hidden="1">
      <c r="D2006" s="4" t="e">
        <v>#NAME?</v>
      </c>
      <c r="K2006" s="20"/>
    </row>
    <row r="2007" spans="4:11" ht="12.75" hidden="1">
      <c r="D2007" s="4" t="e">
        <v>#NAME?</v>
      </c>
      <c r="K2007" s="20"/>
    </row>
    <row r="2008" spans="4:11" ht="12.75" hidden="1">
      <c r="D2008" s="4" t="e">
        <v>#NAME?</v>
      </c>
      <c r="K2008" s="20"/>
    </row>
    <row r="2009" spans="4:11" ht="12.75" hidden="1">
      <c r="D2009" s="4" t="e">
        <v>#NAME?</v>
      </c>
      <c r="K2009" s="20"/>
    </row>
    <row r="2010" spans="4:11" ht="12.75" hidden="1">
      <c r="D2010" s="4" t="e">
        <v>#NAME?</v>
      </c>
      <c r="K2010" s="20"/>
    </row>
    <row r="2011" spans="4:11" ht="12.75" hidden="1">
      <c r="D2011" s="4" t="e">
        <v>#NAME?</v>
      </c>
      <c r="K2011" s="20"/>
    </row>
    <row r="2012" spans="4:11" ht="12.75" hidden="1">
      <c r="D2012" s="4" t="e">
        <v>#NAME?</v>
      </c>
      <c r="K2012" s="20"/>
    </row>
    <row r="2013" spans="4:11" ht="12.75" hidden="1">
      <c r="D2013" s="4" t="e">
        <v>#NAME?</v>
      </c>
      <c r="K2013" s="20"/>
    </row>
    <row r="2014" spans="4:11" ht="12.75" hidden="1">
      <c r="D2014" s="4" t="e">
        <v>#NAME?</v>
      </c>
      <c r="K2014" s="20"/>
    </row>
    <row r="2015" spans="4:11" ht="12.75" hidden="1">
      <c r="D2015" s="4" t="e">
        <v>#NAME?</v>
      </c>
      <c r="K2015" s="20"/>
    </row>
    <row r="2016" spans="4:11" ht="12.75" hidden="1">
      <c r="D2016" s="4" t="e">
        <v>#NAME?</v>
      </c>
      <c r="K2016" s="20"/>
    </row>
    <row r="2017" spans="4:11" ht="12.75" hidden="1">
      <c r="D2017" s="4" t="e">
        <v>#NAME?</v>
      </c>
      <c r="K2017" s="20"/>
    </row>
    <row r="2018" spans="4:11" ht="12.75" hidden="1">
      <c r="D2018" s="4" t="e">
        <v>#NAME?</v>
      </c>
      <c r="K2018" s="20"/>
    </row>
    <row r="2019" spans="4:11" ht="12.75" hidden="1">
      <c r="D2019" s="4" t="e">
        <v>#NAME?</v>
      </c>
      <c r="K2019" s="20"/>
    </row>
    <row r="2020" spans="4:11" ht="12.75" hidden="1">
      <c r="D2020" s="4" t="e">
        <v>#NAME?</v>
      </c>
      <c r="K2020" s="20"/>
    </row>
    <row r="2021" spans="4:11" ht="12.75" hidden="1">
      <c r="D2021" s="4" t="e">
        <v>#NAME?</v>
      </c>
      <c r="K2021" s="20"/>
    </row>
    <row r="2022" spans="4:11" ht="12.75" hidden="1">
      <c r="D2022" s="4" t="e">
        <v>#NAME?</v>
      </c>
      <c r="K2022" s="20"/>
    </row>
    <row r="2023" spans="4:11" ht="12.75" hidden="1">
      <c r="D2023" s="4" t="e">
        <v>#NAME?</v>
      </c>
      <c r="K2023" s="20"/>
    </row>
    <row r="2024" spans="4:11" ht="12.75" hidden="1">
      <c r="D2024" s="4" t="e">
        <v>#NAME?</v>
      </c>
      <c r="K2024" s="20"/>
    </row>
    <row r="2025" spans="4:11" ht="12.75" hidden="1">
      <c r="D2025" s="4" t="e">
        <v>#NAME?</v>
      </c>
      <c r="K2025" s="20"/>
    </row>
    <row r="2026" spans="4:11" ht="12.75" hidden="1">
      <c r="D2026" s="4" t="e">
        <v>#NAME?</v>
      </c>
      <c r="K2026" s="20"/>
    </row>
    <row r="2027" spans="4:11" ht="12.75" hidden="1">
      <c r="D2027" s="4" t="e">
        <v>#NAME?</v>
      </c>
      <c r="K2027" s="20"/>
    </row>
    <row r="2028" spans="4:11" ht="12.75" hidden="1">
      <c r="D2028" s="4" t="e">
        <v>#NAME?</v>
      </c>
      <c r="K2028" s="20"/>
    </row>
    <row r="2029" spans="4:11" ht="12.75" hidden="1">
      <c r="D2029" s="4" t="e">
        <v>#NAME?</v>
      </c>
      <c r="K2029" s="20"/>
    </row>
    <row r="2030" spans="4:11" ht="12.75" hidden="1">
      <c r="D2030" s="4" t="e">
        <v>#NAME?</v>
      </c>
      <c r="K2030" s="20"/>
    </row>
    <row r="2031" spans="4:11" ht="12.75" hidden="1">
      <c r="D2031" s="4" t="e">
        <v>#NAME?</v>
      </c>
      <c r="K2031" s="20"/>
    </row>
    <row r="2032" spans="4:11" ht="12.75" hidden="1">
      <c r="D2032" s="4" t="e">
        <v>#NAME?</v>
      </c>
      <c r="K2032" s="20"/>
    </row>
    <row r="2033" spans="4:11" ht="12.75" hidden="1">
      <c r="D2033" s="4" t="e">
        <v>#NAME?</v>
      </c>
      <c r="K2033" s="20"/>
    </row>
    <row r="2034" spans="4:11" ht="12.75" hidden="1">
      <c r="D2034" s="4" t="e">
        <v>#NAME?</v>
      </c>
      <c r="K2034" s="20"/>
    </row>
    <row r="2035" spans="4:11" ht="12.75" hidden="1">
      <c r="D2035" s="4" t="e">
        <v>#NAME?</v>
      </c>
      <c r="K2035" s="20"/>
    </row>
    <row r="2036" spans="4:11" ht="12.75" hidden="1">
      <c r="D2036" s="4" t="e">
        <v>#NAME?</v>
      </c>
      <c r="K2036" s="20"/>
    </row>
    <row r="2037" spans="4:11" ht="12.75" hidden="1">
      <c r="D2037" s="4" t="e">
        <v>#NAME?</v>
      </c>
      <c r="K2037" s="20"/>
    </row>
    <row r="2038" spans="4:11" ht="12.75" hidden="1">
      <c r="D2038" s="4" t="e">
        <v>#NAME?</v>
      </c>
      <c r="K2038" s="20"/>
    </row>
    <row r="2039" spans="4:11" ht="12.75" hidden="1">
      <c r="D2039" s="4" t="e">
        <v>#NAME?</v>
      </c>
      <c r="K2039" s="20"/>
    </row>
    <row r="2040" spans="4:11" ht="12.75" hidden="1">
      <c r="D2040" s="4" t="e">
        <v>#NAME?</v>
      </c>
      <c r="K2040" s="20"/>
    </row>
    <row r="2041" spans="4:11" ht="12.75" hidden="1">
      <c r="D2041" s="4" t="e">
        <v>#NAME?</v>
      </c>
      <c r="K2041" s="20"/>
    </row>
    <row r="2042" spans="4:11" ht="12.75" hidden="1">
      <c r="D2042" s="4" t="e">
        <v>#NAME?</v>
      </c>
      <c r="K2042" s="20"/>
    </row>
    <row r="2043" spans="4:11" ht="12.75" hidden="1">
      <c r="D2043" s="4" t="e">
        <v>#NAME?</v>
      </c>
      <c r="K2043" s="20"/>
    </row>
    <row r="2044" spans="4:11" ht="12.75" hidden="1">
      <c r="D2044" s="4" t="e">
        <v>#NAME?</v>
      </c>
      <c r="K2044" s="20"/>
    </row>
    <row r="2045" spans="4:11" ht="12.75" hidden="1">
      <c r="D2045" s="4" t="e">
        <v>#NAME?</v>
      </c>
      <c r="K2045" s="20"/>
    </row>
    <row r="2046" spans="4:11" ht="12.75" hidden="1">
      <c r="D2046" s="4" t="e">
        <v>#NAME?</v>
      </c>
      <c r="K2046" s="20"/>
    </row>
    <row r="2047" spans="4:11" ht="12.75" hidden="1">
      <c r="D2047" s="4" t="e">
        <v>#NAME?</v>
      </c>
      <c r="K2047" s="20"/>
    </row>
    <row r="2048" spans="4:11" ht="12.75" hidden="1">
      <c r="D2048" s="4" t="e">
        <v>#NAME?</v>
      </c>
      <c r="K2048" s="20"/>
    </row>
    <row r="2049" spans="4:11" ht="12.75" hidden="1">
      <c r="D2049" s="4" t="e">
        <v>#NAME?</v>
      </c>
      <c r="K2049" s="20"/>
    </row>
    <row r="2050" spans="4:11" ht="12.75" hidden="1">
      <c r="D2050" s="4" t="e">
        <v>#NAME?</v>
      </c>
      <c r="K2050" s="20"/>
    </row>
    <row r="2051" spans="4:11" ht="12.75" hidden="1">
      <c r="D2051" s="4" t="e">
        <v>#NAME?</v>
      </c>
      <c r="K2051" s="20"/>
    </row>
    <row r="2052" spans="4:11" ht="12.75" hidden="1">
      <c r="D2052" s="4" t="e">
        <v>#NAME?</v>
      </c>
      <c r="K2052" s="20"/>
    </row>
    <row r="2053" spans="4:11" ht="12.75" hidden="1">
      <c r="D2053" s="4" t="e">
        <v>#NAME?</v>
      </c>
      <c r="K2053" s="20"/>
    </row>
    <row r="2054" spans="4:11" ht="12.75" hidden="1">
      <c r="D2054" s="4" t="e">
        <v>#NAME?</v>
      </c>
      <c r="K2054" s="20"/>
    </row>
    <row r="2055" spans="4:11" ht="12.75" hidden="1">
      <c r="D2055" s="4" t="e">
        <v>#NAME?</v>
      </c>
      <c r="K2055" s="20"/>
    </row>
    <row r="2056" spans="4:11" ht="12.75" hidden="1">
      <c r="D2056" s="4" t="e">
        <v>#NAME?</v>
      </c>
      <c r="K2056" s="20"/>
    </row>
    <row r="2057" spans="4:11" ht="12.75" hidden="1">
      <c r="D2057" s="4" t="e">
        <v>#NAME?</v>
      </c>
      <c r="K2057" s="20"/>
    </row>
    <row r="2058" spans="4:11" ht="12.75" hidden="1">
      <c r="D2058" s="4" t="e">
        <v>#NAME?</v>
      </c>
      <c r="K2058" s="20"/>
    </row>
    <row r="2059" spans="4:11" ht="12.75" hidden="1">
      <c r="D2059" s="4" t="e">
        <v>#NAME?</v>
      </c>
      <c r="K2059" s="20"/>
    </row>
    <row r="2060" spans="4:11" ht="12.75" hidden="1">
      <c r="D2060" s="4" t="e">
        <v>#NAME?</v>
      </c>
      <c r="K2060" s="20"/>
    </row>
    <row r="2061" spans="4:11" ht="12.75" hidden="1">
      <c r="D2061" s="4" t="e">
        <v>#NAME?</v>
      </c>
      <c r="K2061" s="20"/>
    </row>
    <row r="2062" spans="4:11" ht="12.75" hidden="1">
      <c r="D2062" s="4" t="e">
        <v>#NAME?</v>
      </c>
      <c r="K2062" s="20"/>
    </row>
    <row r="2063" spans="4:11" ht="12.75" hidden="1">
      <c r="D2063" s="4" t="e">
        <v>#NAME?</v>
      </c>
      <c r="K2063" s="20"/>
    </row>
    <row r="2064" spans="4:11" ht="12.75" hidden="1">
      <c r="D2064" s="4" t="e">
        <v>#NAME?</v>
      </c>
      <c r="K2064" s="20"/>
    </row>
    <row r="2065" spans="1:11" ht="12.75" hidden="1">
      <c r="D2065" s="4" t="e">
        <v>#NAME?</v>
      </c>
      <c r="K2065" s="20"/>
    </row>
    <row r="2066" spans="1:11" ht="12.75" hidden="1">
      <c r="D2066" s="4" t="e">
        <v>#NAME?</v>
      </c>
      <c r="K2066" s="20"/>
    </row>
    <row r="2067" spans="1:11" ht="12.75" hidden="1">
      <c r="D2067" s="4" t="e">
        <v>#NAME?</v>
      </c>
      <c r="K2067" s="20"/>
    </row>
    <row r="2068" spans="1:11" ht="15.75" customHeight="1">
      <c r="A2068" s="90"/>
      <c r="B2068" s="90"/>
      <c r="C2068" s="90"/>
      <c r="D2068" s="90"/>
      <c r="E2068" s="90"/>
    </row>
    <row r="2069" spans="1:11" ht="15.75" customHeight="1">
      <c r="A2069" s="90"/>
      <c r="B2069" s="90"/>
      <c r="C2069" s="90"/>
      <c r="D2069" s="90"/>
      <c r="E2069" s="90"/>
    </row>
    <row r="2070" spans="1:11" ht="15.75" customHeight="1">
      <c r="A2070" s="90"/>
      <c r="B2070" s="90"/>
      <c r="C2070" s="90"/>
      <c r="D2070" s="90"/>
      <c r="E2070" s="90"/>
    </row>
    <row r="2071" spans="1:11" ht="15.75" customHeight="1">
      <c r="A2071" s="92"/>
      <c r="B2071" s="92"/>
      <c r="C2071" s="92"/>
      <c r="D2071" s="92"/>
      <c r="E2071" s="92"/>
    </row>
  </sheetData>
  <autoFilter ref="A2:M2067">
    <filterColumn colId="7">
      <filters>
        <dateGroupItem year="2019" dateTimeGrouping="year"/>
      </filters>
    </filterColumn>
  </autoFilter>
  <mergeCells count="1">
    <mergeCell ref="D1:E1"/>
  </mergeCells>
  <dataValidations count="4">
    <dataValidation type="date" operator="greaterThan" allowBlank="1" showDropDown="1" showErrorMessage="1" sqref="K3:K349 K351:K2067">
      <formula1>36526</formula1>
    </dataValidation>
    <dataValidation type="date" operator="greaterThan" allowBlank="1" showDropDown="1" showErrorMessage="1" sqref="H1522:H2067 H1443:H1520 G3:G433 E434:E1442">
      <formula1>43363</formula1>
    </dataValidation>
    <dataValidation type="list" allowBlank="1" showInputMessage="1" showErrorMessage="1" prompt="Якщо основне місце - &quot;1&quot;, якщо сумісництво - &quot;0&quot;" sqref="E1443:E2067">
      <formula1>"0,1"</formula1>
    </dataValidation>
    <dataValidation type="list" allowBlank="1" showErrorMessage="1" sqref="C1443:C2067">
      <formula1>"1,-"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Виберіть назву лабораторії зі списку">
          <x14:formula1>
            <xm:f>'Чисельність працівників'!$A$2:$A$1000</xm:f>
          </x14:formula1>
          <xm:sqref>A1443:A2067 B3:B1442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1000"/>
  <sheetViews>
    <sheetView workbookViewId="0"/>
  </sheetViews>
  <sheetFormatPr defaultColWidth="14.42578125" defaultRowHeight="15.75" customHeight="1"/>
  <cols>
    <col min="1" max="1" width="102.85546875" customWidth="1"/>
    <col min="2" max="3" width="17.140625" customWidth="1"/>
    <col min="4" max="4" width="18.42578125" customWidth="1"/>
  </cols>
  <sheetData>
    <row r="1" spans="1:27" ht="15.75" customHeight="1">
      <c r="A1" s="1" t="s">
        <v>2</v>
      </c>
      <c r="B1" s="1" t="s">
        <v>3</v>
      </c>
      <c r="C1" s="1" t="s">
        <v>4</v>
      </c>
      <c r="D1" s="1" t="s">
        <v>5</v>
      </c>
      <c r="E1" s="1" t="s">
        <v>6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15.75" customHeight="1">
      <c r="A2" s="5" t="str">
        <f ca="1">IFERROR(__xludf.DUMMYFUNCTION("QUERY( ImportRange( ""1_YsUzcjiDtCypswr8Me5aYW1XHZOcxNj_bh78al-sGo"",""#1!A3:AQ2000"" ), ""select Col5 where Col43 = 0"")"),"ДП ""Київський експертно - технічний центр Держпраці"" Санітарно-гігієнічна лабораторія ""Охорона праці"" ")</f>
        <v xml:space="preserve">ДП "Київський експертно - технічний центр Держпраці" Санітарно-гігієнічна лабораторія "Охорона праці" </v>
      </c>
      <c r="B2" s="9" t="str">
        <f ca="1">IFERROR(__xludf.DUMMYFUNCTION("QUERY( ImportRange( ""1_YsUzcjiDtCypswr8Me5aYW1XHZOcxNj_bh78al-sGo"",""#1!A3:AQ2000"" ), ""select Col10 where Col43 = 0"")"),"23510933")</f>
        <v>23510933</v>
      </c>
      <c r="C2" s="4">
        <f ca="1">SUMIF(Відомості!$A$3:$A$2067,A2,Відомості!$C$3:$C$2067)</f>
        <v>0</v>
      </c>
      <c r="D2" s="4">
        <f ca="1">SUMIF(Відомості!$A$3:$A$2067,$A2,Відомості!$D$1443:$D$2067)</f>
        <v>0</v>
      </c>
      <c r="E2" s="4">
        <f ca="1">SUMIF(Відомості!$A$3:$A$2067,$A2,Відомості!$E$1443:$E$2067)</f>
        <v>0</v>
      </c>
    </row>
    <row r="3" spans="1:27" ht="15.75" customHeight="1">
      <c r="A3" s="5" t="str">
        <f ca="1">IFERROR(__xludf.DUMMYFUNCTION("""COMPUTED_VALUE"""),"Краматорська міська філія ДУ ""Донецький обласний лабораторний центр МОЗ України""")</f>
        <v>Краматорська міська філія ДУ "Донецький обласний лабораторний центр МОЗ України"</v>
      </c>
      <c r="B3" s="21" t="str">
        <f ca="1">IFERROR(__xludf.DUMMYFUNCTION("""COMPUTED_VALUE"""),"38531914")</f>
        <v>38531914</v>
      </c>
      <c r="C3" s="4">
        <f ca="1">SUMIF(Відомості!$A$3:$A$2067,A3,Відомості!$C$3:$C$2067)</f>
        <v>0</v>
      </c>
      <c r="D3" s="4">
        <f ca="1">SUMIF(Відомості!$A$3:$A$2067,$A3,Відомості!$D$1443:$D$2067)</f>
        <v>0</v>
      </c>
      <c r="E3" s="4">
        <f ca="1">SUMIF(Відомості!$A$3:$A$2067,$A3,Відомості!$E$1443:$E$2067)</f>
        <v>0</v>
      </c>
    </row>
    <row r="4" spans="1:27" ht="15.75" customHeight="1">
      <c r="A4" s="5" t="str">
        <f ca="1">IFERROR(__xludf.DUMMYFUNCTION("""COMPUTED_VALUE"""),"ДУ ""Інститут медицини праці імені Ю.І. Кундієва Національної академії медичних наук України""")</f>
        <v>ДУ "Інститут медицини праці імені Ю.І. Кундієва Національної академії медичних наук України"</v>
      </c>
      <c r="B4" s="21" t="str">
        <f ca="1">IFERROR(__xludf.DUMMYFUNCTION("""COMPUTED_VALUE"""),"22946309")</f>
        <v>22946309</v>
      </c>
      <c r="C4" s="4">
        <f ca="1">SUMIF(Відомості!$A$3:$A$2067,A4,Відомості!$C$3:$C$2067)</f>
        <v>0</v>
      </c>
      <c r="D4" s="4">
        <f ca="1">SUMIF(Відомості!$A$3:$A$2067,$A4,Відомості!$D$1443:$D$2067)</f>
        <v>0</v>
      </c>
      <c r="E4" s="4">
        <f ca="1">SUMIF(Відомості!$A$3:$A$2067,$A4,Відомості!$E$1443:$E$2067)</f>
        <v>0</v>
      </c>
    </row>
    <row r="5" spans="1:27" ht="15.75" customHeight="1">
      <c r="A5" s="5" t="str">
        <f ca="1">IFERROR(__xludf.DUMMYFUNCTION("""COMPUTED_VALUE"""),"Санітарно-промислова лабораторія вимірювального бюро відділу головного метролога ПрАТ ""Кременчуцький завод дорожніх машин""")</f>
        <v>Санітарно-промислова лабораторія вимірювального бюро відділу головного метролога ПрАТ "Кременчуцький завод дорожніх машин"</v>
      </c>
      <c r="B5" s="21" t="str">
        <f ca="1">IFERROR(__xludf.DUMMYFUNCTION("""COMPUTED_VALUE"""),"05762565")</f>
        <v>05762565</v>
      </c>
      <c r="C5" s="4">
        <f ca="1">SUMIF(Відомості!$A$3:$A$2067,A5,Відомості!$C$3:$C$2067)</f>
        <v>0</v>
      </c>
      <c r="D5" s="4">
        <f ca="1">SUMIF(Відомості!$A$3:$A$2067,$A5,Відомості!$D$1443:$D$2067)</f>
        <v>0</v>
      </c>
      <c r="E5" s="4">
        <f ca="1">SUMIF(Відомості!$A$3:$A$2067,$A5,Відомості!$E$1443:$E$2067)</f>
        <v>0</v>
      </c>
    </row>
    <row r="6" spans="1:27" ht="15.75" customHeight="1">
      <c r="A6" s="5" t="str">
        <f ca="1">IFERROR(__xludf.DUMMYFUNCTION("""COMPUTED_VALUE"""),"Санітарна лабораторія ДП ""Рівненський експертно-технічний центр Держпраці""")</f>
        <v>Санітарна лабораторія ДП "Рівненський експертно-технічний центр Держпраці"</v>
      </c>
      <c r="B6" s="21" t="str">
        <f ca="1">IFERROR(__xludf.DUMMYFUNCTION("""COMPUTED_VALUE"""),"22560691")</f>
        <v>22560691</v>
      </c>
      <c r="C6" s="4">
        <f ca="1">SUMIF(Відомості!$A$3:$A$2067,A6,Відомості!$C$3:$C$2067)</f>
        <v>0</v>
      </c>
      <c r="D6" s="4">
        <f ca="1">SUMIF(Відомості!$A$3:$A$2067,$A6,Відомості!$D$1443:$D$2067)</f>
        <v>0</v>
      </c>
      <c r="E6" s="4">
        <f ca="1">SUMIF(Відомості!$A$3:$A$2067,$A6,Відомості!$E$1443:$E$2067)</f>
        <v>0</v>
      </c>
    </row>
    <row r="7" spans="1:27" ht="15.75" customHeight="1">
      <c r="A7" s="5" t="str">
        <f ca="1">IFERROR(__xludf.DUMMYFUNCTION("""COMPUTED_VALUE"""),"ДУ ""Лабораторний центр на залізничному транспорті МОЗ України""")</f>
        <v>ДУ "Лабораторний центр на залізничному транспорті МОЗ України"</v>
      </c>
      <c r="B7" s="21" t="str">
        <f ca="1">IFERROR(__xludf.DUMMYFUNCTION("""COMPUTED_VALUE"""),"38513502")</f>
        <v>38513502</v>
      </c>
      <c r="C7" s="4">
        <f ca="1">SUMIF(Відомості!$A$3:$A$2067,A7,Відомості!$C$3:$C$2067)</f>
        <v>0</v>
      </c>
      <c r="D7" s="4">
        <f ca="1">SUMIF(Відомості!$A$3:$A$2067,$A7,Відомості!$D$1443:$D$2067)</f>
        <v>0</v>
      </c>
      <c r="E7" s="4">
        <f ca="1">SUMIF(Відомості!$A$3:$A$2067,$A7,Відомості!$E$1443:$E$2067)</f>
        <v>0</v>
      </c>
    </row>
    <row r="8" spans="1:27" ht="15.75" customHeight="1">
      <c r="A8" s="5" t="str">
        <f ca="1">IFERROR(__xludf.DUMMYFUNCTION("""COMPUTED_VALUE"""),"Промсанітарія департаменту з охорони навколишнього середовища ПАТ ""АрселорМіттал Кривий Ріг"" ")</f>
        <v xml:space="preserve">Промсанітарія департаменту з охорони навколишнього середовища ПАТ "АрселорМіттал Кривий Ріг" </v>
      </c>
      <c r="B8" s="21" t="str">
        <f ca="1">IFERROR(__xludf.DUMMYFUNCTION("""COMPUTED_VALUE"""),"24432974")</f>
        <v>24432974</v>
      </c>
      <c r="C8" s="4">
        <f ca="1">SUMIF(Відомості!$A$3:$A$2067,A8,Відомості!$C$3:$C$2067)</f>
        <v>0</v>
      </c>
      <c r="D8" s="4">
        <f ca="1">SUMIF(Відомості!$A$3:$A$2067,$A8,Відомості!$D$1443:$D$2067)</f>
        <v>0</v>
      </c>
      <c r="E8" s="4">
        <f ca="1">SUMIF(Відомості!$A$3:$A$2067,$A8,Відомості!$E$1443:$E$2067)</f>
        <v>0</v>
      </c>
    </row>
    <row r="9" spans="1:27" ht="15.75" customHeight="1">
      <c r="A9" s="5" t="str">
        <f ca="1">IFERROR(__xludf.DUMMYFUNCTION("""COMPUTED_VALUE"""),"ДП ""Кіровоградський експертно-технічний центр Держпраці"" Санітарно-промислова лабораторія  ")</f>
        <v xml:space="preserve">ДП "Кіровоградський експертно-технічний центр Держпраці" Санітарно-промислова лабораторія  </v>
      </c>
      <c r="B9" s="21" t="str">
        <f ca="1">IFERROR(__xludf.DUMMYFUNCTION("""COMPUTED_VALUE"""),"20635031")</f>
        <v>20635031</v>
      </c>
      <c r="C9" s="4">
        <f ca="1">SUMIF(Відомості!$A$3:$A$2067,A9,Відомості!$C$3:$C$2067)</f>
        <v>0</v>
      </c>
      <c r="D9" s="4">
        <f ca="1">SUMIF(Відомості!$A$3:$A$2067,$A9,Відомості!$D$1443:$D$2067)</f>
        <v>0</v>
      </c>
      <c r="E9" s="4">
        <f ca="1">SUMIF(Відомості!$A$3:$A$2067,$A9,Відомості!$E$1443:$E$2067)</f>
        <v>0</v>
      </c>
    </row>
    <row r="10" spans="1:27" ht="15.75" customHeight="1">
      <c r="A10" s="5" t="str">
        <f ca="1">IFERROR(__xludf.DUMMYFUNCTION("""COMPUTED_VALUE"""),"Комунальне підприємство ""Санепідсервіс""")</f>
        <v>Комунальне підприємство "Санепідсервіс"</v>
      </c>
      <c r="B10" s="21" t="str">
        <f ca="1">IFERROR(__xludf.DUMMYFUNCTION("""COMPUTED_VALUE"""),"38385772")</f>
        <v>38385772</v>
      </c>
      <c r="C10" s="4">
        <f ca="1">SUMIF(Відомості!$A$3:$A$2067,A10,Відомості!$C$3:$C$2067)</f>
        <v>0</v>
      </c>
      <c r="D10" s="4">
        <f ca="1">SUMIF(Відомості!$A$3:$A$2067,$A10,Відомості!$D$1443:$D$2067)</f>
        <v>0</v>
      </c>
      <c r="E10" s="4">
        <f ca="1">SUMIF(Відомості!$A$3:$A$2067,$A10,Відомості!$E$1443:$E$2067)</f>
        <v>0</v>
      </c>
    </row>
    <row r="11" spans="1:27" ht="15.75" customHeight="1">
      <c r="A11" s="5" t="str">
        <f ca="1">IFERROR(__xludf.DUMMYFUNCTION("""COMPUTED_VALUE"""),"ДУ ""Житомирський обласний лабораторний центр МОЗ України""")</f>
        <v>ДУ "Житомирський обласний лабораторний центр МОЗ України"</v>
      </c>
      <c r="B11" s="21" t="str">
        <f ca="1">IFERROR(__xludf.DUMMYFUNCTION("""COMPUTED_VALUE"""),"38499986")</f>
        <v>38499986</v>
      </c>
      <c r="C11" s="4">
        <f ca="1">SUMIF(Відомості!$A$3:$A$2067,A11,Відомості!$C$3:$C$2067)</f>
        <v>0</v>
      </c>
      <c r="D11" s="4">
        <f ca="1">SUMIF(Відомості!$A$3:$A$2067,$A11,Відомості!$D$1443:$D$2067)</f>
        <v>0</v>
      </c>
      <c r="E11" s="4">
        <f ca="1">SUMIF(Відомості!$A$3:$A$2067,$A11,Відомості!$E$1443:$E$2067)</f>
        <v>0</v>
      </c>
    </row>
    <row r="12" spans="1:27" ht="15.75" customHeight="1">
      <c r="A12" s="5" t="str">
        <f ca="1">IFERROR(__xludf.DUMMYFUNCTION("""COMPUTED_VALUE"""),"Санітарно-екологічна лабораторія ТОВ ""Навчально-виробничий центр ""Професійна безпека"" ")</f>
        <v xml:space="preserve">Санітарно-екологічна лабораторія ТОВ "Навчально-виробничий центр "Професійна безпека" </v>
      </c>
      <c r="B12" s="21" t="str">
        <f ca="1">IFERROR(__xludf.DUMMYFUNCTION("""COMPUTED_VALUE"""),"33782727")</f>
        <v>33782727</v>
      </c>
      <c r="C12" s="4">
        <f ca="1">SUMIF(Відомості!$A$3:$A$2067,A12,Відомості!$C$3:$C$2067)</f>
        <v>0</v>
      </c>
      <c r="D12" s="4">
        <f ca="1">SUMIF(Відомості!$A$3:$A$2067,$A12,Відомості!$D$1443:$D$2067)</f>
        <v>0</v>
      </c>
      <c r="E12" s="4">
        <f ca="1">SUMIF(Відомості!$A$3:$A$2067,$A12,Відомості!$E$1443:$E$2067)</f>
        <v>0</v>
      </c>
    </row>
    <row r="13" spans="1:27" ht="15.75" customHeight="1">
      <c r="A13" s="5" t="str">
        <f ca="1">IFERROR(__xludf.DUMMYFUNCTION("""COMPUTED_VALUE"""),"ДУ ""Харківський обласний лабораторний центр МОЗ України""")</f>
        <v>ДУ "Харківський обласний лабораторний центр МОЗ України"</v>
      </c>
      <c r="B13" s="21" t="str">
        <f ca="1">IFERROR(__xludf.DUMMYFUNCTION("""COMPUTED_VALUE"""),"38493324")</f>
        <v>38493324</v>
      </c>
      <c r="C13" s="4">
        <f ca="1">SUMIF(Відомості!$A$3:$A$2067,A13,Відомості!$C$3:$C$2067)</f>
        <v>0</v>
      </c>
      <c r="D13" s="4">
        <f ca="1">SUMIF(Відомості!$A$3:$A$2067,$A13,Відомості!$D$1443:$D$2067)</f>
        <v>0</v>
      </c>
      <c r="E13" s="4">
        <f ca="1">SUMIF(Відомості!$A$3:$A$2067,$A13,Відомості!$E$1443:$E$2067)</f>
        <v>0</v>
      </c>
    </row>
    <row r="14" spans="1:27" ht="15.75" customHeight="1">
      <c r="A14" s="5" t="str">
        <f ca="1">IFERROR(__xludf.DUMMYFUNCTION("""COMPUTED_VALUE"""),"Випробувальний центр ДУ ""Львівський обласний центр МОЗ України""")</f>
        <v>Випробувальний центр ДУ "Львівський обласний центр МОЗ України"</v>
      </c>
      <c r="B14" s="21" t="str">
        <f ca="1">IFERROR(__xludf.DUMMYFUNCTION("""COMPUTED_VALUE"""),"38501853")</f>
        <v>38501853</v>
      </c>
      <c r="C14" s="4">
        <f ca="1">SUMIF(Відомості!$A$3:$A$2067,A14,Відомості!$C$3:$C$2067)</f>
        <v>0</v>
      </c>
      <c r="D14" s="4">
        <f ca="1">SUMIF(Відомості!$A$3:$A$2067,$A14,Відомості!$D$1443:$D$2067)</f>
        <v>0</v>
      </c>
      <c r="E14" s="4">
        <f ca="1">SUMIF(Відомості!$A$3:$A$2067,$A14,Відомості!$E$1443:$E$2067)</f>
        <v>0</v>
      </c>
    </row>
    <row r="15" spans="1:27" ht="15.75" customHeight="1">
      <c r="A15" s="5" t="str">
        <f ca="1">IFERROR(__xludf.DUMMYFUNCTION("""COMPUTED_VALUE"""),"ДУ ""Кіровоградський обласний лабораторний центр МОЗ України""")</f>
        <v>ДУ "Кіровоградський обласний лабораторний центр МОЗ України"</v>
      </c>
      <c r="B15" s="21" t="str">
        <f ca="1">IFERROR(__xludf.DUMMYFUNCTION("""COMPUTED_VALUE"""),"38435613")</f>
        <v>38435613</v>
      </c>
      <c r="C15" s="4">
        <f ca="1">SUMIF(Відомості!$A$3:$A$2067,A15,Відомості!$C$3:$C$2067)</f>
        <v>0</v>
      </c>
      <c r="D15" s="4">
        <f ca="1">SUMIF(Відомості!$A$3:$A$2067,$A15,Відомості!$D$1443:$D$2067)</f>
        <v>0</v>
      </c>
      <c r="E15" s="4">
        <f ca="1">SUMIF(Відомості!$A$3:$A$2067,$A15,Відомості!$E$1443:$E$2067)</f>
        <v>0</v>
      </c>
    </row>
    <row r="16" spans="1:27" ht="15.75" customHeight="1">
      <c r="A16" s="5" t="str">
        <f ca="1">IFERROR(__xludf.DUMMYFUNCTION("""COMPUTED_VALUE"""),"ДУ ""Київський обласний лабораторний центр МОЗ України""")</f>
        <v>ДУ "Київський обласний лабораторний центр МОЗ України"</v>
      </c>
      <c r="B16" s="21" t="str">
        <f ca="1">IFERROR(__xludf.DUMMYFUNCTION("""COMPUTED_VALUE"""),"38518118")</f>
        <v>38518118</v>
      </c>
      <c r="C16" s="4">
        <f ca="1">SUMIF(Відомості!$A$3:$A$2067,A16,Відомості!$C$3:$C$2067)</f>
        <v>0</v>
      </c>
      <c r="D16" s="4">
        <f ca="1">SUMIF(Відомості!$A$3:$A$2067,$A16,Відомості!$D$1443:$D$2067)</f>
        <v>0</v>
      </c>
      <c r="E16" s="4">
        <f ca="1">SUMIF(Відомості!$A$3:$A$2067,$A16,Відомості!$E$1443:$E$2067)</f>
        <v>0</v>
      </c>
    </row>
    <row r="17" spans="1:5" ht="15.75" customHeight="1">
      <c r="A17" s="5" t="str">
        <f ca="1">IFERROR(__xludf.DUMMYFUNCTION("""COMPUTED_VALUE"""),"ПАТ ""Кременчуцький сталеливарний завод""")</f>
        <v>ПАТ "Кременчуцький сталеливарний завод"</v>
      </c>
      <c r="B17" s="21" t="str">
        <f ca="1">IFERROR(__xludf.DUMMYFUNCTION("""COMPUTED_VALUE"""),"05756783")</f>
        <v>05756783</v>
      </c>
      <c r="C17" s="4">
        <f ca="1">SUMIF(Відомості!$A$3:$A$2067,A17,Відомості!$C$3:$C$2067)</f>
        <v>0</v>
      </c>
      <c r="D17" s="4">
        <f ca="1">SUMIF(Відомості!$A$3:$A$2067,$A17,Відомості!$D$1443:$D$2067)</f>
        <v>0</v>
      </c>
      <c r="E17" s="4">
        <f ca="1">SUMIF(Відомості!$A$3:$A$2067,$A17,Відомості!$E$1443:$E$2067)</f>
        <v>0</v>
      </c>
    </row>
    <row r="18" spans="1:5" ht="15.75" customHeight="1">
      <c r="A18" s="5" t="str">
        <f ca="1">IFERROR(__xludf.DUMMYFUNCTION("""COMPUTED_VALUE"""),"ДУ ""Український науково-дослідний інститут промислової медицини""")</f>
        <v>ДУ "Український науково-дослідний інститут промислової медицини"</v>
      </c>
      <c r="B18" s="21" t="str">
        <f ca="1">IFERROR(__xludf.DUMMYFUNCTION("""COMPUTED_VALUE"""),"02011798")</f>
        <v>02011798</v>
      </c>
      <c r="C18" s="4">
        <f ca="1">SUMIF(Відомості!$A$3:$A$2067,A18,Відомості!$C$3:$C$2067)</f>
        <v>0</v>
      </c>
      <c r="D18" s="4">
        <f ca="1">SUMIF(Відомості!$A$3:$A$2067,$A18,Відомості!$D$1443:$D$2067)</f>
        <v>0</v>
      </c>
      <c r="E18" s="4">
        <f ca="1">SUMIF(Відомості!$A$3:$A$2067,$A18,Відомості!$E$1443:$E$2067)</f>
        <v>0</v>
      </c>
    </row>
    <row r="19" spans="1:5" ht="15.75" customHeight="1">
      <c r="A19" s="5" t="str">
        <f ca="1">IFERROR(__xludf.DUMMYFUNCTION("""COMPUTED_VALUE"""),"Санітарно-технічна лабораторія ПрАТ ""Маріупольський металургійний комбінат ім. Ілліча""")</f>
        <v>Санітарно-технічна лабораторія ПрАТ "Маріупольський металургійний комбінат ім. Ілліча"</v>
      </c>
      <c r="B19" s="21" t="str">
        <f ca="1">IFERROR(__xludf.DUMMYFUNCTION("""COMPUTED_VALUE"""),"00191129")</f>
        <v>00191129</v>
      </c>
      <c r="C19" s="4">
        <f ca="1">SUMIF(Відомості!$A$3:$A$2067,A19,Відомості!$C$3:$C$2067)</f>
        <v>0</v>
      </c>
      <c r="D19" s="4">
        <f ca="1">SUMIF(Відомості!$A$3:$A$2067,$A19,Відомості!$D$1443:$D$2067)</f>
        <v>0</v>
      </c>
      <c r="E19" s="4">
        <f ca="1">SUMIF(Відомості!$A$3:$A$2067,$A19,Відомості!$E$1443:$E$2067)</f>
        <v>0</v>
      </c>
    </row>
    <row r="20" spans="1:5" ht="15.75" customHeight="1">
      <c r="A20" s="5" t="str">
        <f ca="1">IFERROR(__xludf.DUMMYFUNCTION("""COMPUTED_VALUE"""),"Слов'янська районна філія ДУ ""Донецький обласний лабораторний центр МОЗ України""")</f>
        <v>Слов'янська районна філія ДУ "Донецький обласний лабораторний центр МОЗ України"</v>
      </c>
      <c r="B20" s="21" t="str">
        <f ca="1">IFERROR(__xludf.DUMMYFUNCTION("""COMPUTED_VALUE"""),"38532001")</f>
        <v>38532001</v>
      </c>
      <c r="C20" s="4">
        <f ca="1">SUMIF(Відомості!$A$3:$A$2067,A20,Відомості!$C$3:$C$2067)</f>
        <v>0</v>
      </c>
      <c r="D20" s="4">
        <f ca="1">SUMIF(Відомості!$A$3:$A$2067,$A20,Відомості!$D$1443:$D$2067)</f>
        <v>0</v>
      </c>
      <c r="E20" s="4">
        <f ca="1">SUMIF(Відомості!$A$3:$A$2067,$A20,Відомості!$E$1443:$E$2067)</f>
        <v>0</v>
      </c>
    </row>
    <row r="21" spans="1:5" ht="15.75" customHeight="1">
      <c r="A21" s="5" t="str">
        <f ca="1">IFERROR(__xludf.DUMMYFUNCTION("""COMPUTED_VALUE"""),"Дружківська міська філія ДУ ""Донецький обласний лабораторний центр МОЗ України""")</f>
        <v>Дружківська міська філія ДУ "Донецький обласний лабораторний центр МОЗ України"</v>
      </c>
      <c r="B21" s="21" t="str">
        <f ca="1">IFERROR(__xludf.DUMMYFUNCTION("""COMPUTED_VALUE"""),"38531888")</f>
        <v>38531888</v>
      </c>
      <c r="C21" s="4">
        <f ca="1">SUMIF(Відомості!$A$3:$A$2067,A21,Відомості!$C$3:$C$2067)</f>
        <v>0</v>
      </c>
      <c r="D21" s="4">
        <f ca="1">SUMIF(Відомості!$A$3:$A$2067,$A21,Відомості!$D$1443:$D$2067)</f>
        <v>0</v>
      </c>
      <c r="E21" s="4">
        <f ca="1">SUMIF(Відомості!$A$3:$A$2067,$A21,Відомості!$E$1443:$E$2067)</f>
        <v>0</v>
      </c>
    </row>
    <row r="22" spans="1:5" ht="15.75" customHeight="1">
      <c r="A22" s="5" t="str">
        <f ca="1">IFERROR(__xludf.DUMMYFUNCTION("""COMPUTED_VALUE"""),"Торецька міська філія ДУ ""Донецький обласний лабораторний центр МОЗ України""")</f>
        <v>Торецька міська філія ДУ "Донецький обласний лабораторний центр МОЗ України"</v>
      </c>
      <c r="B22" s="21" t="str">
        <f ca="1">IFERROR(__xludf.DUMMYFUNCTION("""COMPUTED_VALUE"""),"38531851")</f>
        <v>38531851</v>
      </c>
      <c r="C22" s="4">
        <f ca="1">SUMIF(Відомості!$A$3:$A$2067,A22,Відомості!$C$3:$C$2067)</f>
        <v>0</v>
      </c>
      <c r="D22" s="4">
        <f ca="1">SUMIF(Відомості!$A$3:$A$2067,$A22,Відомості!$D$1443:$D$2067)</f>
        <v>0</v>
      </c>
      <c r="E22" s="4">
        <f ca="1">SUMIF(Відомості!$A$3:$A$2067,$A22,Відомості!$E$1443:$E$2067)</f>
        <v>0</v>
      </c>
    </row>
    <row r="23" spans="1:5" ht="15.75" customHeight="1">
      <c r="A23" s="5" t="str">
        <f ca="1">IFERROR(__xludf.DUMMYFUNCTION("""COMPUTED_VALUE"""),"ВП Дніпродзержинський хімічний завод ДП ""Східний гірничо-збагачувальний комбінат""")</f>
        <v>ВП Дніпродзержинський хімічний завод ДП "Східний гірничо-збагачувальний комбінат"</v>
      </c>
      <c r="B23" s="21" t="str">
        <f ca="1">IFERROR(__xludf.DUMMYFUNCTION("""COMPUTED_VALUE"""),"38815573")</f>
        <v>38815573</v>
      </c>
      <c r="C23" s="4">
        <f ca="1">SUMIF(Відомості!$A$3:$A$2067,A23,Відомості!$C$3:$C$2067)</f>
        <v>0</v>
      </c>
      <c r="D23" s="4">
        <f ca="1">SUMIF(Відомості!$A$3:$A$2067,$A23,Відомості!$D$1443:$D$2067)</f>
        <v>0</v>
      </c>
      <c r="E23" s="4">
        <f ca="1">SUMIF(Відомості!$A$3:$A$2067,$A23,Відомості!$E$1443:$E$2067)</f>
        <v>0</v>
      </c>
    </row>
    <row r="24" spans="1:5" ht="15.75" customHeight="1">
      <c r="A24" s="5" t="str">
        <f ca="1">IFERROR(__xludf.DUMMYFUNCTION("""COMPUTED_VALUE"""),"ТОВ ""Науково-технічний, медико-екологічний центр ""Екосистема""")</f>
        <v>ТОВ "Науково-технічний, медико-екологічний центр "Екосистема"</v>
      </c>
      <c r="B24" s="21" t="str">
        <f ca="1">IFERROR(__xludf.DUMMYFUNCTION("""COMPUTED_VALUE"""),"38774024")</f>
        <v>38774024</v>
      </c>
      <c r="C24" s="4">
        <f ca="1">SUMIF(Відомості!$A$3:$A$2067,A24,Відомості!$C$3:$C$2067)</f>
        <v>0</v>
      </c>
      <c r="D24" s="4">
        <f ca="1">SUMIF(Відомості!$A$3:$A$2067,$A24,Відомості!$D$1443:$D$2067)</f>
        <v>0</v>
      </c>
      <c r="E24" s="4">
        <f ca="1">SUMIF(Відомості!$A$3:$A$2067,$A24,Відомості!$E$1443:$E$2067)</f>
        <v>0</v>
      </c>
    </row>
    <row r="25" spans="1:5" ht="12.75">
      <c r="A25" s="5" t="str">
        <f ca="1">IFERROR(__xludf.DUMMYFUNCTION("""COMPUTED_VALUE"""),"ТОВ ""Науково-дослідний інститут профілактичної медицини""")</f>
        <v>ТОВ "Науково-дослідний інститут профілактичної медицини"</v>
      </c>
      <c r="B25" s="21" t="str">
        <f ca="1">IFERROR(__xludf.DUMMYFUNCTION("""COMPUTED_VALUE"""),"34392304")</f>
        <v>34392304</v>
      </c>
      <c r="C25" s="4">
        <f ca="1">SUMIF(Відомості!$A$3:$A$2067,A25,Відомості!$C$3:$C$2067)</f>
        <v>0</v>
      </c>
      <c r="D25" s="4">
        <f ca="1">SUMIF(Відомості!$A$3:$A$2067,$A25,Відомості!$D$1443:$D$2067)</f>
        <v>0</v>
      </c>
      <c r="E25" s="4">
        <f ca="1">SUMIF(Відомості!$A$3:$A$2067,$A25,Відомості!$E$1443:$E$2067)</f>
        <v>0</v>
      </c>
    </row>
    <row r="26" spans="1:5" ht="12.75">
      <c r="A26" s="5" t="str">
        <f ca="1">IFERROR(__xludf.DUMMYFUNCTION("""COMPUTED_VALUE"""),"філія УкрНДІгаз АТ ""Укргазвидобування""")</f>
        <v>філія УкрНДІгаз АТ "Укргазвидобування"</v>
      </c>
      <c r="B26" s="21" t="str">
        <f ca="1">IFERROR(__xludf.DUMMYFUNCTION("""COMPUTED_VALUE"""),"00158764")</f>
        <v>00158764</v>
      </c>
      <c r="C26" s="4">
        <f ca="1">SUMIF(Відомості!$A$3:$A$2067,A26,Відомості!$C$3:$C$2067)</f>
        <v>0</v>
      </c>
      <c r="D26" s="4">
        <f ca="1">SUMIF(Відомості!$A$3:$A$2067,$A26,Відомості!$D$1443:$D$2067)</f>
        <v>0</v>
      </c>
      <c r="E26" s="4">
        <f ca="1">SUMIF(Відомості!$A$3:$A$2067,$A26,Відомості!$E$1443:$E$2067)</f>
        <v>0</v>
      </c>
    </row>
    <row r="27" spans="1:5" ht="12.75">
      <c r="A27" s="5" t="str">
        <f ca="1">IFERROR(__xludf.DUMMYFUNCTION("""COMPUTED_VALUE"""),"Чернігівський міський відділ ДУ ""Чернігівський обласний лабораторний центр МОЗ України""")</f>
        <v>Чернігівський міський відділ ДУ "Чернігівський обласний лабораторний центр МОЗ України"</v>
      </c>
      <c r="B27" s="21" t="str">
        <f ca="1">IFERROR(__xludf.DUMMYFUNCTION("""COMPUTED_VALUE"""),"38509742")</f>
        <v>38509742</v>
      </c>
      <c r="C27" s="4">
        <f ca="1">SUMIF(Відомості!$A$3:$A$2067,A27,Відомості!$C$3:$C$2067)</f>
        <v>0</v>
      </c>
      <c r="D27" s="4">
        <f ca="1">SUMIF(Відомості!$A$3:$A$2067,$A27,Відомості!$D$1443:$D$2067)</f>
        <v>0</v>
      </c>
      <c r="E27" s="4">
        <f ca="1">SUMIF(Відомості!$A$3:$A$2067,$A27,Відомості!$E$1443:$E$2067)</f>
        <v>0</v>
      </c>
    </row>
    <row r="28" spans="1:5" ht="25.5">
      <c r="A28" s="5" t="str">
        <f ca="1">IFERROR(__xludf.DUMMYFUNCTION("""COMPUTED_VALUE"""),"Науковий центр санітарно-гігієнічних та фізіолого-ергономічних досліджень ДП ""Науково-дослідний інститут медико-екологічних проблем Донбасу та вугільної промисловості МОЗ України""")</f>
        <v>Науковий центр санітарно-гігієнічних та фізіолого-ергономічних досліджень ДП "Науково-дослідний інститут медико-екологічних проблем Донбасу та вугільної промисловості МОЗ України"</v>
      </c>
      <c r="B28" s="21" t="str">
        <f ca="1">IFERROR(__xludf.DUMMYFUNCTION("""COMPUTED_VALUE"""),"04242160")</f>
        <v>04242160</v>
      </c>
      <c r="C28" s="4">
        <f ca="1">SUMIF(Відомості!$A$3:$A$2067,A28,Відомості!$C$3:$C$2067)</f>
        <v>0</v>
      </c>
      <c r="D28" s="4">
        <f ca="1">SUMIF(Відомості!$A$3:$A$2067,$A28,Відомості!$D$1443:$D$2067)</f>
        <v>0</v>
      </c>
      <c r="E28" s="4">
        <f ca="1">SUMIF(Відомості!$A$3:$A$2067,$A28,Відомості!$E$1443:$E$2067)</f>
        <v>0</v>
      </c>
    </row>
    <row r="29" spans="1:5" ht="12.75">
      <c r="A29" s="5" t="str">
        <f ca="1">IFERROR(__xludf.DUMMYFUNCTION("""COMPUTED_VALUE"""),"Корюківський міськрайонний відділ ДУ ""Чернігівський обласний лабораторний центр МОЗ України""")</f>
        <v>Корюківський міськрайонний відділ ДУ "Чернігівський обласний лабораторний центр МОЗ України"</v>
      </c>
      <c r="B29" s="21" t="str">
        <f ca="1">IFERROR(__xludf.DUMMYFUNCTION("""COMPUTED_VALUE"""),"38509742")</f>
        <v>38509742</v>
      </c>
      <c r="C29" s="4">
        <f ca="1">SUMIF(Відомості!$A$3:$A$2067,A29,Відомості!$C$3:$C$2067)</f>
        <v>0</v>
      </c>
      <c r="D29" s="4">
        <f ca="1">SUMIF(Відомості!$A$3:$A$2067,$A29,Відомості!$D$1443:$D$2067)</f>
        <v>0</v>
      </c>
      <c r="E29" s="4">
        <f ca="1">SUMIF(Відомості!$A$3:$A$2067,$A29,Відомості!$E$1443:$E$2067)</f>
        <v>0</v>
      </c>
    </row>
    <row r="30" spans="1:5" ht="12.75">
      <c r="A30" s="5" t="str">
        <f ca="1">IFERROR(__xludf.DUMMYFUNCTION("""COMPUTED_VALUE"""),"ДСП ""Чорнобильська АЕС""")</f>
        <v>ДСП "Чорнобильська АЕС"</v>
      </c>
      <c r="B30" s="21" t="str">
        <f ca="1">IFERROR(__xludf.DUMMYFUNCTION("""COMPUTED_VALUE"""),"14310862")</f>
        <v>14310862</v>
      </c>
      <c r="C30" s="4">
        <f ca="1">SUMIF(Відомості!$A$3:$A$2067,A30,Відомості!$C$3:$C$2067)</f>
        <v>0</v>
      </c>
      <c r="D30" s="4">
        <f ca="1">SUMIF(Відомості!$A$3:$A$2067,$A30,Відомості!$D$1443:$D$2067)</f>
        <v>0</v>
      </c>
      <c r="E30" s="4">
        <f ca="1">SUMIF(Відомості!$A$3:$A$2067,$A30,Відомості!$E$1443:$E$2067)</f>
        <v>0</v>
      </c>
    </row>
    <row r="31" spans="1:5" ht="12.75">
      <c r="A31" s="5" t="str">
        <f ca="1">IFERROR(__xludf.DUMMYFUNCTION("""COMPUTED_VALUE"""),"ТОВ ""Науково-технічний лабораторний центр ""ТРІМ ЕКО""")</f>
        <v>ТОВ "Науково-технічний лабораторний центр "ТРІМ ЕКО"</v>
      </c>
      <c r="B31" s="21" t="str">
        <f ca="1">IFERROR(__xludf.DUMMYFUNCTION("""COMPUTED_VALUE"""),"41417217")</f>
        <v>41417217</v>
      </c>
      <c r="C31" s="4">
        <f ca="1">SUMIF(Відомості!$A$3:$A$2067,A31,Відомості!$C$3:$C$2067)</f>
        <v>0</v>
      </c>
      <c r="D31" s="4">
        <f ca="1">SUMIF(Відомості!$A$3:$A$2067,$A31,Відомості!$D$1443:$D$2067)</f>
        <v>0</v>
      </c>
      <c r="E31" s="4">
        <f ca="1">SUMIF(Відомості!$A$3:$A$2067,$A31,Відомості!$E$1443:$E$2067)</f>
        <v>0</v>
      </c>
    </row>
    <row r="32" spans="1:5" ht="12.75">
      <c r="A32" s="5" t="str">
        <f ca="1">IFERROR(__xludf.DUMMYFUNCTION("""COMPUTED_VALUE"""),"ТОВ ""Науково-дослідне виробниче підприємство ""Екологія""")</f>
        <v>ТОВ "Науково-дослідне виробниче підприємство "Екологія"</v>
      </c>
      <c r="B32" s="21" t="str">
        <f ca="1">IFERROR(__xludf.DUMMYFUNCTION("""COMPUTED_VALUE"""),"32800226")</f>
        <v>32800226</v>
      </c>
      <c r="C32" s="4">
        <f ca="1">SUMIF(Відомості!$A$3:$A$2067,A32,Відомості!$C$3:$C$2067)</f>
        <v>0</v>
      </c>
      <c r="D32" s="4">
        <f ca="1">SUMIF(Відомості!$A$3:$A$2067,$A32,Відомості!$D$1443:$D$2067)</f>
        <v>0</v>
      </c>
      <c r="E32" s="4">
        <f ca="1">SUMIF(Відомості!$A$3:$A$2067,$A32,Відомості!$E$1443:$E$2067)</f>
        <v>0</v>
      </c>
    </row>
    <row r="33" spans="1:5" ht="12.75">
      <c r="A33" s="5" t="str">
        <f ca="1">IFERROR(__xludf.DUMMYFUNCTION("""COMPUTED_VALUE"""),"Маріупольська міська філія ДУ ""Донецький обласний лабораторний центр МОЗ України""")</f>
        <v>Маріупольська міська філія ДУ "Донецький обласний лабораторний центр МОЗ України"</v>
      </c>
      <c r="B33" s="21" t="str">
        <f ca="1">IFERROR(__xludf.DUMMYFUNCTION("""COMPUTED_VALUE"""),"38531956")</f>
        <v>38531956</v>
      </c>
      <c r="C33" s="4">
        <f ca="1">SUMIF(Відомості!$A$3:$A$2067,A33,Відомості!$C$3:$C$2067)</f>
        <v>0</v>
      </c>
      <c r="D33" s="4">
        <f ca="1">SUMIF(Відомості!$A$3:$A$2067,$A33,Відомості!$D$1443:$D$2067)</f>
        <v>0</v>
      </c>
      <c r="E33" s="4">
        <f ca="1">SUMIF(Відомості!$A$3:$A$2067,$A33,Відомості!$E$1443:$E$2067)</f>
        <v>0</v>
      </c>
    </row>
    <row r="34" spans="1:5" ht="12.75">
      <c r="A34" s="5" t="str">
        <f ca="1">IFERROR(__xludf.DUMMYFUNCTION("""COMPUTED_VALUE"""),"ТОВ ""ЕКО"" санітарно-промислова лабораторія")</f>
        <v>ТОВ "ЕКО" санітарно-промислова лабораторія</v>
      </c>
      <c r="B34" s="21" t="str">
        <f ca="1">IFERROR(__xludf.DUMMYFUNCTION("""COMPUTED_VALUE"""),"21559243")</f>
        <v>21559243</v>
      </c>
      <c r="C34" s="4">
        <f ca="1">SUMIF(Відомості!$A$3:$A$2067,A34,Відомості!$C$3:$C$2067)</f>
        <v>0</v>
      </c>
      <c r="D34" s="4">
        <f ca="1">SUMIF(Відомості!$A$3:$A$2067,$A34,Відомості!$D$1443:$D$2067)</f>
        <v>0</v>
      </c>
      <c r="E34" s="4">
        <f ca="1">SUMIF(Відомості!$A$3:$A$2067,$A34,Відомості!$E$1443:$E$2067)</f>
        <v>0</v>
      </c>
    </row>
    <row r="35" spans="1:5" ht="12.75">
      <c r="A35" s="5" t="str">
        <f ca="1">IFERROR(__xludf.DUMMYFUNCTION("""COMPUTED_VALUE"""),"Одеський відокремлений підрозділ ДУ ""Лабораторний центр на залізничному транспорті МОЗ України""")</f>
        <v>Одеський відокремлений підрозділ ДУ "Лабораторний центр на залізничному транспорті МОЗ України"</v>
      </c>
      <c r="B35" s="21" t="str">
        <f ca="1">IFERROR(__xludf.DUMMYFUNCTION("""COMPUTED_VALUE"""),"38547568")</f>
        <v>38547568</v>
      </c>
      <c r="C35" s="4">
        <f ca="1">SUMIF(Відомості!$A$3:$A$2067,A35,Відомості!$C$3:$C$2067)</f>
        <v>0</v>
      </c>
      <c r="D35" s="4">
        <f ca="1">SUMIF(Відомості!$A$3:$A$2067,$A35,Відомості!$D$1443:$D$2067)</f>
        <v>0</v>
      </c>
      <c r="E35" s="4">
        <f ca="1">SUMIF(Відомості!$A$3:$A$2067,$A35,Відомості!$E$1443:$E$2067)</f>
        <v>0</v>
      </c>
    </row>
    <row r="36" spans="1:5" ht="12.75">
      <c r="A36" s="5" t="str">
        <f ca="1">IFERROR(__xludf.DUMMYFUNCTION("""COMPUTED_VALUE"""),"ДП ""Східний гірничо-збагачувальний комбінат""")</f>
        <v>ДП "Східний гірничо-збагачувальний комбінат"</v>
      </c>
      <c r="B36" s="21" t="str">
        <f ca="1">IFERROR(__xludf.DUMMYFUNCTION("""COMPUTED_VALUE"""),"14309787")</f>
        <v>14309787</v>
      </c>
      <c r="C36" s="4">
        <f ca="1">SUMIF(Відомості!$A$3:$A$2067,A36,Відомості!$C$3:$C$2067)</f>
        <v>0</v>
      </c>
      <c r="D36" s="4">
        <f ca="1">SUMIF(Відомості!$A$3:$A$2067,$A36,Відомості!$D$1443:$D$2067)</f>
        <v>0</v>
      </c>
      <c r="E36" s="4">
        <f ca="1">SUMIF(Відомості!$A$3:$A$2067,$A36,Відомості!$E$1443:$E$2067)</f>
        <v>0</v>
      </c>
    </row>
    <row r="37" spans="1:5" ht="12.75">
      <c r="A37" s="5" t="str">
        <f ca="1">IFERROR(__xludf.DUMMYFUNCTION("""COMPUTED_VALUE"""),"ДУ ""Хмельницький обласний лабораторний центр МОЗ України""")</f>
        <v>ДУ "Хмельницький обласний лабораторний центр МОЗ України"</v>
      </c>
      <c r="B37" s="21" t="str">
        <f ca="1">IFERROR(__xludf.DUMMYFUNCTION("""COMPUTED_VALUE"""),"38481979")</f>
        <v>38481979</v>
      </c>
      <c r="C37" s="4">
        <f ca="1">SUMIF(Відомості!$A$3:$A$2067,A37,Відомості!$C$3:$C$2067)</f>
        <v>0</v>
      </c>
      <c r="D37" s="4">
        <f ca="1">SUMIF(Відомості!$A$3:$A$2067,$A37,Відомості!$D$1443:$D$2067)</f>
        <v>0</v>
      </c>
      <c r="E37" s="4">
        <f ca="1">SUMIF(Відомості!$A$3:$A$2067,$A37,Відомості!$E$1443:$E$2067)</f>
        <v>0</v>
      </c>
    </row>
    <row r="38" spans="1:5" ht="12.75">
      <c r="A38" s="5" t="str">
        <f ca="1">IFERROR(__xludf.DUMMYFUNCTION("""COMPUTED_VALUE"""),"ДП ""Волинський експертно-технічний центр Держпраці""")</f>
        <v>ДП "Волинський експертно-технічний центр Держпраці"</v>
      </c>
      <c r="B38" s="21" t="str">
        <f ca="1">IFERROR(__xludf.DUMMYFUNCTION("""COMPUTED_VALUE"""),"21750544")</f>
        <v>21750544</v>
      </c>
      <c r="C38" s="4">
        <f ca="1">SUMIF(Відомості!$A$3:$A$2067,A38,Відомості!$C$3:$C$2067)</f>
        <v>0</v>
      </c>
      <c r="D38" s="4">
        <f ca="1">SUMIF(Відомості!$A$3:$A$2067,$A38,Відомості!$D$1443:$D$2067)</f>
        <v>0</v>
      </c>
      <c r="E38" s="4">
        <f ca="1">SUMIF(Відомості!$A$3:$A$2067,$A38,Відомості!$E$1443:$E$2067)</f>
        <v>0</v>
      </c>
    </row>
    <row r="39" spans="1:5" ht="12.75">
      <c r="A39" s="5" t="str">
        <f ca="1">IFERROR(__xludf.DUMMYFUNCTION("""COMPUTED_VALUE"""),"ДУ ""Сумський обласний лабораторний центр МОЗ України""")</f>
        <v>ДУ "Сумський обласний лабораторний центр МОЗ України"</v>
      </c>
      <c r="B39" s="21" t="str">
        <f ca="1">IFERROR(__xludf.DUMMYFUNCTION("""COMPUTED_VALUE"""),"38523259")</f>
        <v>38523259</v>
      </c>
      <c r="C39" s="4">
        <f ca="1">SUMIF(Відомості!$A$3:$A$2067,A39,Відомості!$C$3:$C$2067)</f>
        <v>0</v>
      </c>
      <c r="D39" s="4">
        <f ca="1">SUMIF(Відомості!$A$3:$A$2067,$A39,Відомості!$D$1443:$D$2067)</f>
        <v>0</v>
      </c>
      <c r="E39" s="4">
        <f ca="1">SUMIF(Відомості!$A$3:$A$2067,$A39,Відомості!$E$1443:$E$2067)</f>
        <v>0</v>
      </c>
    </row>
    <row r="40" spans="1:5" ht="12.75">
      <c r="A40" s="5" t="str">
        <f ca="1">IFERROR(__xludf.DUMMYFUNCTION("""COMPUTED_VALUE"""),"Дніпропетровський ВП ДУ ""Лабораторний центр на залізничному транспорті МОЗ України""")</f>
        <v>Дніпропетровський ВП ДУ "Лабораторний центр на залізничному транспорті МОЗ України"</v>
      </c>
      <c r="B40" s="21" t="str">
        <f ca="1">IFERROR(__xludf.DUMMYFUNCTION("""COMPUTED_VALUE"""),"38547510")</f>
        <v>38547510</v>
      </c>
      <c r="C40" s="4">
        <f ca="1">SUMIF(Відомості!$A$3:$A$2067,A40,Відомості!$C$3:$C$2067)</f>
        <v>0</v>
      </c>
      <c r="D40" s="4">
        <f ca="1">SUMIF(Відомості!$A$3:$A$2067,$A40,Відомості!$D$1443:$D$2067)</f>
        <v>0</v>
      </c>
      <c r="E40" s="4">
        <f ca="1">SUMIF(Відомості!$A$3:$A$2067,$A40,Відомості!$E$1443:$E$2067)</f>
        <v>0</v>
      </c>
    </row>
    <row r="41" spans="1:5" ht="12.75">
      <c r="A41" s="5" t="str">
        <f ca="1">IFERROR(__xludf.DUMMYFUNCTION("""COMPUTED_VALUE"""),"ТОВ ""Регіональний учбово-консультативний центр""")</f>
        <v>ТОВ "Регіональний учбово-консультативний центр"</v>
      </c>
      <c r="B41" s="21" t="str">
        <f ca="1">IFERROR(__xludf.DUMMYFUNCTION("""COMPUTED_VALUE"""),"19061139")</f>
        <v>19061139</v>
      </c>
      <c r="C41" s="4">
        <f ca="1">SUMIF(Відомості!$A$3:$A$2067,A41,Відомості!$C$3:$C$2067)</f>
        <v>0</v>
      </c>
      <c r="D41" s="4">
        <f ca="1">SUMIF(Відомості!$A$3:$A$2067,$A41,Відомості!$D$1443:$D$2067)</f>
        <v>0</v>
      </c>
      <c r="E41" s="4">
        <f ca="1">SUMIF(Відомості!$A$3:$A$2067,$A41,Відомості!$E$1443:$E$2067)</f>
        <v>0</v>
      </c>
    </row>
    <row r="42" spans="1:5" ht="12.75">
      <c r="A42" s="5" t="str">
        <f ca="1">IFERROR(__xludf.DUMMYFUNCTION("""COMPUTED_VALUE"""),"ПП ""Науково-технічний центр ""Екосистема плюс"" вимірювальна лабораторія")</f>
        <v>ПП "Науково-технічний центр "Екосистема плюс" вимірювальна лабораторія</v>
      </c>
      <c r="B42" s="21" t="str">
        <f ca="1">IFERROR(__xludf.DUMMYFUNCTION("""COMPUTED_VALUE"""),"37059270")</f>
        <v>37059270</v>
      </c>
      <c r="C42" s="4">
        <f ca="1">SUMIF(Відомості!$A$3:$A$2067,A42,Відомості!$C$3:$C$2067)</f>
        <v>0</v>
      </c>
      <c r="D42" s="4">
        <f ca="1">SUMIF(Відомості!$A$3:$A$2067,$A42,Відомості!$D$1443:$D$2067)</f>
        <v>0</v>
      </c>
      <c r="E42" s="4">
        <f ca="1">SUMIF(Відомості!$A$3:$A$2067,$A42,Відомості!$E$1443:$E$2067)</f>
        <v>0</v>
      </c>
    </row>
    <row r="43" spans="1:5" ht="12.75">
      <c r="A43" s="5" t="str">
        <f ca="1">IFERROR(__xludf.DUMMYFUNCTION("""COMPUTED_VALUE"""),"ВП ""Рівненська АЕС"" ДП ""НАЕК ""Енергоатом""")</f>
        <v>ВП "Рівненська АЕС" ДП "НАЕК "Енергоатом"</v>
      </c>
      <c r="B43" s="21" t="str">
        <f ca="1">IFERROR(__xludf.DUMMYFUNCTION("""COMPUTED_VALUE"""),"05425046")</f>
        <v>05425046</v>
      </c>
      <c r="C43" s="4">
        <f ca="1">SUMIF(Відомості!$A$3:$A$2067,A43,Відомості!$C$3:$C$2067)</f>
        <v>0</v>
      </c>
      <c r="D43" s="4">
        <f ca="1">SUMIF(Відомості!$A$3:$A$2067,$A43,Відомості!$D$1443:$D$2067)</f>
        <v>0</v>
      </c>
      <c r="E43" s="4">
        <f ca="1">SUMIF(Відомості!$A$3:$A$2067,$A43,Відомості!$E$1443:$E$2067)</f>
        <v>0</v>
      </c>
    </row>
    <row r="44" spans="1:5" ht="25.5">
      <c r="A44" s="5" t="str">
        <f ca="1">IFERROR(__xludf.DUMMYFUNCTION("""COMPUTED_VALUE"""),"Дослідницько-випробувальний токсикологічний центр ДП ""Науковий центр превентивної токсикології, харчової та хімічної безпеки ім. Академіка Л.І.Медведя МОЗ України""")</f>
        <v>Дослідницько-випробувальний токсикологічний центр ДП "Науковий центр превентивної токсикології, харчової та хімічної безпеки ім. Академіка Л.І.Медведя МОЗ України"</v>
      </c>
      <c r="B44" s="21" t="str">
        <f ca="1">IFERROR(__xludf.DUMMYFUNCTION("""COMPUTED_VALUE"""),"01897914")</f>
        <v>01897914</v>
      </c>
      <c r="C44" s="4">
        <f ca="1">SUMIF(Відомості!$A$3:$A$2067,A44,Відомості!$C$3:$C$2067)</f>
        <v>0</v>
      </c>
      <c r="D44" s="4">
        <f ca="1">SUMIF(Відомості!$A$3:$A$2067,$A44,Відомості!$D$1443:$D$2067)</f>
        <v>0</v>
      </c>
      <c r="E44" s="4">
        <f ca="1">SUMIF(Відомості!$A$3:$A$2067,$A44,Відомості!$E$1443:$E$2067)</f>
        <v>0</v>
      </c>
    </row>
    <row r="45" spans="1:5" ht="12.75">
      <c r="A45" s="5" t="str">
        <f ca="1">IFERROR(__xludf.DUMMYFUNCTION("""COMPUTED_VALUE"""),"КП ""Київпастранс"" відокремлений підрозділ Станція технічного обслуговування автобусів")</f>
        <v>КП "Київпастранс" відокремлений підрозділ Станція технічного обслуговування автобусів</v>
      </c>
      <c r="B45" s="21" t="str">
        <f ca="1">IFERROR(__xludf.DUMMYFUNCTION("""COMPUTED_VALUE"""),"38392795")</f>
        <v>38392795</v>
      </c>
      <c r="C45" s="4">
        <f ca="1">SUMIF(Відомості!$A$3:$A$2067,A45,Відомості!$C$3:$C$2067)</f>
        <v>0</v>
      </c>
      <c r="D45" s="4">
        <f ca="1">SUMIF(Відомості!$A$3:$A$2067,$A45,Відомості!$D$1443:$D$2067)</f>
        <v>0</v>
      </c>
      <c r="E45" s="4">
        <f ca="1">SUMIF(Відомості!$A$3:$A$2067,$A45,Відомості!$E$1443:$E$2067)</f>
        <v>0</v>
      </c>
    </row>
    <row r="46" spans="1:5" ht="12.75">
      <c r="A46" s="5" t="str">
        <f ca="1">IFERROR(__xludf.DUMMYFUNCTION("""COMPUTED_VALUE"""),"Селидівська міжміська філія ДУ ""Донецький обласний лабораторний центр МОЗ України""")</f>
        <v>Селидівська міжміська філія ДУ "Донецький обласний лабораторний центр МОЗ України"</v>
      </c>
      <c r="B46" s="21" t="str">
        <f ca="1">IFERROR(__xludf.DUMMYFUNCTION("""COMPUTED_VALUE"""),"38531998")</f>
        <v>38531998</v>
      </c>
      <c r="C46" s="4">
        <f ca="1">SUMIF(Відомості!$A$3:$A$2067,A46,Відомості!$C$3:$C$2067)</f>
        <v>0</v>
      </c>
      <c r="D46" s="4">
        <f ca="1">SUMIF(Відомості!$A$3:$A$2067,$A46,Відомості!$D$1443:$D$2067)</f>
        <v>0</v>
      </c>
      <c r="E46" s="4">
        <f ca="1">SUMIF(Відомості!$A$3:$A$2067,$A46,Відомості!$E$1443:$E$2067)</f>
        <v>0</v>
      </c>
    </row>
    <row r="47" spans="1:5" ht="12.75">
      <c r="A47" s="5" t="str">
        <f ca="1">IFERROR(__xludf.DUMMYFUNCTION("""COMPUTED_VALUE"""),"ДУ ""Лабораторний центр на повітряному транспорті МОЗ України""")</f>
        <v>ДУ "Лабораторний центр на повітряному транспорті МОЗ України"</v>
      </c>
      <c r="B47" s="21" t="str">
        <f ca="1">IFERROR(__xludf.DUMMYFUNCTION("""COMPUTED_VALUE"""),"38513586")</f>
        <v>38513586</v>
      </c>
      <c r="C47" s="4">
        <f ca="1">SUMIF(Відомості!$A$3:$A$2067,A47,Відомості!$C$3:$C$2067)</f>
        <v>0</v>
      </c>
      <c r="D47" s="4">
        <f ca="1">SUMIF(Відомості!$A$3:$A$2067,$A47,Відомості!$D$1443:$D$2067)</f>
        <v>0</v>
      </c>
      <c r="E47" s="4">
        <f ca="1">SUMIF(Відомості!$A$3:$A$2067,$A47,Відомості!$E$1443:$E$2067)</f>
        <v>0</v>
      </c>
    </row>
    <row r="48" spans="1:5" ht="12.75">
      <c r="A48" s="5" t="str">
        <f ca="1">IFERROR(__xludf.DUMMYFUNCTION("""COMPUTED_VALUE"""),"Випробувальна лабораторія Львівського національного медичного університету ім. Данила Галицького")</f>
        <v>Випробувальна лабораторія Львівського національного медичного університету ім. Данила Галицького</v>
      </c>
      <c r="B48" s="21" t="str">
        <f ca="1">IFERROR(__xludf.DUMMYFUNCTION("""COMPUTED_VALUE"""),"02010793")</f>
        <v>02010793</v>
      </c>
      <c r="C48" s="4">
        <f ca="1">SUMIF(Відомості!$A$3:$A$2067,A48,Відомості!$C$3:$C$2067)</f>
        <v>0</v>
      </c>
      <c r="D48" s="4">
        <f ca="1">SUMIF(Відомості!$A$3:$A$2067,$A48,Відомості!$D$1443:$D$2067)</f>
        <v>0</v>
      </c>
      <c r="E48" s="4">
        <f ca="1">SUMIF(Відомості!$A$3:$A$2067,$A48,Відомості!$E$1443:$E$2067)</f>
        <v>0</v>
      </c>
    </row>
    <row r="49" spans="1:5" ht="12.75">
      <c r="A49" s="5" t="str">
        <f ca="1">IFERROR(__xludf.DUMMYFUNCTION("""COMPUTED_VALUE"""),"ДП ""Західний експертно-технічний центр Держпраці""")</f>
        <v>ДП "Західний експертно-технічний центр Держпраці"</v>
      </c>
      <c r="B49" s="21" t="str">
        <f ca="1">IFERROR(__xludf.DUMMYFUNCTION("""COMPUTED_VALUE"""),"20774790")</f>
        <v>20774790</v>
      </c>
      <c r="C49" s="4">
        <f ca="1">SUMIF(Відомості!$A$3:$A$2067,A49,Відомості!$C$3:$C$2067)</f>
        <v>0</v>
      </c>
      <c r="D49" s="4">
        <f ca="1">SUMIF(Відомості!$A$3:$A$2067,$A49,Відомості!$D$1443:$D$2067)</f>
        <v>0</v>
      </c>
      <c r="E49" s="4">
        <f ca="1">SUMIF(Відомості!$A$3:$A$2067,$A49,Відомості!$E$1443:$E$2067)</f>
        <v>0</v>
      </c>
    </row>
    <row r="50" spans="1:5" ht="12.75">
      <c r="A50" s="5" t="str">
        <f ca="1">IFERROR(__xludf.DUMMYFUNCTION("""COMPUTED_VALUE"""),"ДП ""Донецький експертно-технічний центр Держпраці""")</f>
        <v>ДП "Донецький експертно-технічний центр Держпраці"</v>
      </c>
      <c r="B50" s="21" t="str">
        <f ca="1">IFERROR(__xludf.DUMMYFUNCTION("""COMPUTED_VALUE"""),"23182908")</f>
        <v>23182908</v>
      </c>
      <c r="C50" s="4">
        <f ca="1">SUMIF(Відомості!$A$3:$A$2067,A50,Відомості!$C$3:$C$2067)</f>
        <v>0</v>
      </c>
      <c r="D50" s="4">
        <f ca="1">SUMIF(Відомості!$A$3:$A$2067,$A50,Відомості!$D$1443:$D$2067)</f>
        <v>0</v>
      </c>
      <c r="E50" s="4">
        <f ca="1">SUMIF(Відомості!$A$3:$A$2067,$A50,Відомості!$E$1443:$E$2067)</f>
        <v>0</v>
      </c>
    </row>
    <row r="51" spans="1:5" ht="12.75">
      <c r="A51" s="5" t="str">
        <f ca="1">IFERROR(__xludf.DUMMYFUNCTION("""COMPUTED_VALUE"""),"ПАТ ""ІНТЕРПАЙП Нижньодніпровський трубопрокатний завод"" лабораторія промислової санітарії та екології")</f>
        <v>ПАТ "ІНТЕРПАЙП Нижньодніпровський трубопрокатний завод" лабораторія промислової санітарії та екології</v>
      </c>
      <c r="B51" s="21" t="str">
        <f ca="1">IFERROR(__xludf.DUMMYFUNCTION("""COMPUTED_VALUE"""),"05393116")</f>
        <v>05393116</v>
      </c>
      <c r="C51" s="4">
        <f ca="1">SUMIF(Відомості!$A$3:$A$2067,A51,Відомості!$C$3:$C$2067)</f>
        <v>0</v>
      </c>
      <c r="D51" s="4">
        <f ca="1">SUMIF(Відомості!$A$3:$A$2067,$A51,Відомості!$D$1443:$D$2067)</f>
        <v>0</v>
      </c>
      <c r="E51" s="4">
        <f ca="1">SUMIF(Відомості!$A$3:$A$2067,$A51,Відомості!$E$1443:$E$2067)</f>
        <v>0</v>
      </c>
    </row>
    <row r="52" spans="1:5" ht="25.5">
      <c r="A52" s="5" t="str">
        <f ca="1">IFERROR(__xludf.DUMMYFUNCTION("""COMPUTED_VALUE"""),"Білоцерківський міськрайонний відділ лабораторних досліджень ДУ ""Київський обласний лабораторний центр МОЗ України""")</f>
        <v>Білоцерківський міськрайонний відділ лабораторних досліджень ДУ "Київський обласний лабораторний центр МОЗ України"</v>
      </c>
      <c r="B52" s="21" t="str">
        <f ca="1">IFERROR(__xludf.DUMMYFUNCTION("""COMPUTED_VALUE"""),"38568719")</f>
        <v>38568719</v>
      </c>
      <c r="C52" s="4">
        <f ca="1">SUMIF(Відомості!$A$3:$A$2067,A52,Відомості!$C$3:$C$2067)</f>
        <v>0</v>
      </c>
      <c r="D52" s="4">
        <f ca="1">SUMIF(Відомості!$A$3:$A$2067,$A52,Відомості!$D$1443:$D$2067)</f>
        <v>0</v>
      </c>
      <c r="E52" s="4">
        <f ca="1">SUMIF(Відомості!$A$3:$A$2067,$A52,Відомості!$E$1443:$E$2067)</f>
        <v>0</v>
      </c>
    </row>
    <row r="53" spans="1:5" ht="25.5">
      <c r="A53" s="5" t="str">
        <f ca="1">IFERROR(__xludf.DUMMYFUNCTION("""COMPUTED_VALUE"""),"Науково-дослідна лабораторія з охорони праці та навколишнього середовища Національного університету ""Полтавська політехніка ім. Юрія Кондратюка""")</f>
        <v>Науково-дослідна лабораторія з охорони праці та навколишнього середовища Національного університету "Полтавська політехніка ім. Юрія Кондратюка"</v>
      </c>
      <c r="B53" s="21" t="str">
        <f ca="1">IFERROR(__xludf.DUMMYFUNCTION("""COMPUTED_VALUE"""),"02071100")</f>
        <v>02071100</v>
      </c>
      <c r="C53" s="4">
        <f ca="1">SUMIF(Відомості!$A$3:$A$2067,A53,Відомості!$C$3:$C$2067)</f>
        <v>0</v>
      </c>
      <c r="D53" s="4">
        <f ca="1">SUMIF(Відомості!$A$3:$A$2067,$A53,Відомості!$D$1443:$D$2067)</f>
        <v>0</v>
      </c>
      <c r="E53" s="4">
        <f ca="1">SUMIF(Відомості!$A$3:$A$2067,$A53,Відомості!$E$1443:$E$2067)</f>
        <v>0</v>
      </c>
    </row>
    <row r="54" spans="1:5" ht="12.75">
      <c r="A54" s="5" t="str">
        <f ca="1">IFERROR(__xludf.DUMMYFUNCTION("""COMPUTED_VALUE"""),"ТОВ ""Компанія ""Центр ЛТД"" ")</f>
        <v xml:space="preserve">ТОВ "Компанія "Центр ЛТД" </v>
      </c>
      <c r="B54" s="21" t="str">
        <f ca="1">IFERROR(__xludf.DUMMYFUNCTION("""COMPUTED_VALUE"""),"37656348")</f>
        <v>37656348</v>
      </c>
      <c r="C54" s="4">
        <f ca="1">SUMIF(Відомості!$A$3:$A$2067,A54,Відомості!$C$3:$C$2067)</f>
        <v>0</v>
      </c>
      <c r="D54" s="4">
        <f ca="1">SUMIF(Відомості!$A$3:$A$2067,$A54,Відомості!$D$1443:$D$2067)</f>
        <v>0</v>
      </c>
      <c r="E54" s="4">
        <f ca="1">SUMIF(Відомості!$A$3:$A$2067,$A54,Відомості!$E$1443:$E$2067)</f>
        <v>0</v>
      </c>
    </row>
    <row r="55" spans="1:5" ht="12.75">
      <c r="A55" s="5" t="str">
        <f ca="1">IFERROR(__xludf.DUMMYFUNCTION("""COMPUTED_VALUE"""),"Лабораторія експертизи умов праці")</f>
        <v>Лабораторія експертизи умов праці</v>
      </c>
      <c r="B55" s="21" t="str">
        <f ca="1">IFERROR(__xludf.DUMMYFUNCTION("""COMPUTED_VALUE"""),"21344488")</f>
        <v>21344488</v>
      </c>
      <c r="C55" s="4">
        <f ca="1">SUMIF(Відомості!$A$3:$A$2067,A55,Відомості!$C$3:$C$2067)</f>
        <v>0</v>
      </c>
      <c r="D55" s="4">
        <f ca="1">SUMIF(Відомості!$A$3:$A$2067,$A55,Відомості!$D$1443:$D$2067)</f>
        <v>0</v>
      </c>
      <c r="E55" s="4">
        <f ca="1">SUMIF(Відомості!$A$3:$A$2067,$A55,Відомості!$E$1443:$E$2067)</f>
        <v>0</v>
      </c>
    </row>
    <row r="56" spans="1:5" ht="12.75">
      <c r="A56" s="5" t="str">
        <f ca="1">IFERROR(__xludf.DUMMYFUNCTION("""COMPUTED_VALUE"""),"ДУ ""Рівненський обласний лабораторний центр МОЗ України""")</f>
        <v>ДУ "Рівненський обласний лабораторний центр МОЗ України"</v>
      </c>
      <c r="B56" s="21" t="str">
        <f ca="1">IFERROR(__xludf.DUMMYFUNCTION("""COMPUTED_VALUE"""),"38503358")</f>
        <v>38503358</v>
      </c>
      <c r="C56" s="4">
        <f ca="1">SUMIF(Відомості!$A$3:$A$2067,A56,Відомості!$C$3:$C$2067)</f>
        <v>0</v>
      </c>
      <c r="D56" s="4">
        <f ca="1">SUMIF(Відомості!$A$3:$A$2067,$A56,Відомості!$D$1443:$D$2067)</f>
        <v>0</v>
      </c>
      <c r="E56" s="4">
        <f ca="1">SUMIF(Відомості!$A$3:$A$2067,$A56,Відомості!$E$1443:$E$2067)</f>
        <v>0</v>
      </c>
    </row>
    <row r="57" spans="1:5" ht="12.75">
      <c r="A57" s="5" t="str">
        <f ca="1">IFERROR(__xludf.DUMMYFUNCTION("""COMPUTED_VALUE"""),"ПрАТ ""Дніпрометиз""  лабораторія з охорони навколишнього середовища")</f>
        <v>ПрАТ "Дніпрометиз"  лабораторія з охорони навколишнього середовища</v>
      </c>
      <c r="B57" s="21" t="str">
        <f ca="1">IFERROR(__xludf.DUMMYFUNCTION("""COMPUTED_VALUE"""),"05393145")</f>
        <v>05393145</v>
      </c>
      <c r="C57" s="4">
        <f ca="1">SUMIF(Відомості!$A$3:$A$2067,A57,Відомості!$C$3:$C$2067)</f>
        <v>0</v>
      </c>
      <c r="D57" s="4">
        <f ca="1">SUMIF(Відомості!$A$3:$A$2067,$A57,Відомості!$D$1443:$D$2067)</f>
        <v>0</v>
      </c>
      <c r="E57" s="4">
        <f ca="1">SUMIF(Відомості!$A$3:$A$2067,$A57,Відомості!$E$1443:$E$2067)</f>
        <v>0</v>
      </c>
    </row>
    <row r="58" spans="1:5" ht="12.75">
      <c r="A58" s="5" t="str">
        <f ca="1">IFERROR(__xludf.DUMMYFUNCTION("""COMPUTED_VALUE"""),"АТ ""Харківський машинобудівний завод ""Світло шахтаря"" промислово-санітарна лабораторія")</f>
        <v>АТ "Харківський машинобудівний завод "Світло шахтаря" промислово-санітарна лабораторія</v>
      </c>
      <c r="B58" s="21" t="str">
        <f ca="1">IFERROR(__xludf.DUMMYFUNCTION("""COMPUTED_VALUE"""),"00165712")</f>
        <v>00165712</v>
      </c>
      <c r="C58" s="4">
        <f ca="1">SUMIF(Відомості!$A$3:$A$2067,A58,Відомості!$C$3:$C$2067)</f>
        <v>0</v>
      </c>
      <c r="D58" s="4">
        <f ca="1">SUMIF(Відомості!$A$3:$A$2067,$A58,Відомості!$D$1443:$D$2067)</f>
        <v>0</v>
      </c>
      <c r="E58" s="4">
        <f ca="1">SUMIF(Відомості!$A$3:$A$2067,$A58,Відомості!$E$1443:$E$2067)</f>
        <v>0</v>
      </c>
    </row>
    <row r="59" spans="1:5" ht="12.75">
      <c r="A59" s="5" t="str">
        <f ca="1">IFERROR(__xludf.DUMMYFUNCTION("""COMPUTED_VALUE"""),"ДУ ""Черкаський обласний лабораторний центр МОЗ України""")</f>
        <v>ДУ "Черкаський обласний лабораторний центр МОЗ України"</v>
      </c>
      <c r="B59" s="21" t="str">
        <f ca="1">IFERROR(__xludf.DUMMYFUNCTION("""COMPUTED_VALUE"""),"38469768")</f>
        <v>38469768</v>
      </c>
      <c r="C59" s="4">
        <f ca="1">SUMIF(Відомості!$A$3:$A$2067,A59,Відомості!$C$3:$C$2067)</f>
        <v>0</v>
      </c>
      <c r="D59" s="4">
        <f ca="1">SUMIF(Відомості!$A$3:$A$2067,$A59,Відомості!$D$1443:$D$2067)</f>
        <v>0</v>
      </c>
      <c r="E59" s="4">
        <f ca="1">SUMIF(Відомості!$A$3:$A$2067,$A59,Відомості!$E$1443:$E$2067)</f>
        <v>0</v>
      </c>
    </row>
    <row r="60" spans="1:5" ht="12.75">
      <c r="A60" s="5" t="str">
        <f ca="1">IFERROR(__xludf.DUMMYFUNCTION("""COMPUTED_VALUE"""),"ТОВ ""Центр радіоекологічного моніторингу""")</f>
        <v>ТОВ "Центр радіоекологічного моніторингу"</v>
      </c>
      <c r="B60" s="21" t="str">
        <f ca="1">IFERROR(__xludf.DUMMYFUNCTION("""COMPUTED_VALUE"""),"31943763")</f>
        <v>31943763</v>
      </c>
      <c r="C60" s="4">
        <f ca="1">SUMIF(Відомості!$A$3:$A$2067,A60,Відомості!$C$3:$C$2067)</f>
        <v>0</v>
      </c>
      <c r="D60" s="4">
        <f ca="1">SUMIF(Відомості!$A$3:$A$2067,$A60,Відомості!$D$1443:$D$2067)</f>
        <v>0</v>
      </c>
      <c r="E60" s="4">
        <f ca="1">SUMIF(Відомості!$A$3:$A$2067,$A60,Відомості!$E$1443:$E$2067)</f>
        <v>0</v>
      </c>
    </row>
    <row r="61" spans="1:5" ht="25.5">
      <c r="A61" s="5" t="str">
        <f ca="1">IFERROR(__xludf.DUMMYFUNCTION("""COMPUTED_VALUE"""),"КП виконавчого органу Київради ""Київтеплоенерго"" відділ з промислової санітарії дирекції з охорони праці та техногенної безпеки")</f>
        <v>КП виконавчого органу Київради "Київтеплоенерго" відділ з промислової санітарії дирекції з охорони праці та техногенної безпеки</v>
      </c>
      <c r="B61" s="21" t="str">
        <f ca="1">IFERROR(__xludf.DUMMYFUNCTION("""COMPUTED_VALUE"""),"40538421")</f>
        <v>40538421</v>
      </c>
      <c r="C61" s="4">
        <f ca="1">SUMIF(Відомості!$A$3:$A$2067,A61,Відомості!$C$3:$C$2067)</f>
        <v>0</v>
      </c>
      <c r="D61" s="4">
        <f ca="1">SUMIF(Відомості!$A$3:$A$2067,$A61,Відомості!$D$1443:$D$2067)</f>
        <v>0</v>
      </c>
      <c r="E61" s="4">
        <f ca="1">SUMIF(Відомості!$A$3:$A$2067,$A61,Відомості!$E$1443:$E$2067)</f>
        <v>0</v>
      </c>
    </row>
    <row r="62" spans="1:5" ht="12.75">
      <c r="A62" s="5" t="str">
        <f ca="1">IFERROR(__xludf.DUMMYFUNCTION("""COMPUTED_VALUE"""),"ТОВ ""Сан Пром Сервіс Лаб""")</f>
        <v>ТОВ "Сан Пром Сервіс Лаб"</v>
      </c>
      <c r="B62" s="21" t="str">
        <f ca="1">IFERROR(__xludf.DUMMYFUNCTION("""COMPUTED_VALUE"""),"41598392")</f>
        <v>41598392</v>
      </c>
      <c r="C62" s="4">
        <f ca="1">SUMIF(Відомості!$A$3:$A$2067,A62,Відомості!$C$3:$C$2067)</f>
        <v>0</v>
      </c>
      <c r="D62" s="4">
        <f ca="1">SUMIF(Відомості!$A$3:$A$2067,$A62,Відомості!$D$1443:$D$2067)</f>
        <v>0</v>
      </c>
      <c r="E62" s="4">
        <f ca="1">SUMIF(Відомості!$A$3:$A$2067,$A62,Відомості!$E$1443:$E$2067)</f>
        <v>0</v>
      </c>
    </row>
    <row r="63" spans="1:5" ht="25.5">
      <c r="A63" s="5" t="str">
        <f ca="1">IFERROR(__xludf.DUMMYFUNCTION("""COMPUTED_VALUE"""),"Костянтинівське управління по газопостачанню та газифікації ПАТ ""По газопостачанню та газифікації ""Донецькоблгаз""")</f>
        <v>Костянтинівське управління по газопостачанню та газифікації ПАТ "По газопостачанню та газифікації "Донецькоблгаз"</v>
      </c>
      <c r="B63" s="21" t="str">
        <f ca="1">IFERROR(__xludf.DUMMYFUNCTION("""COMPUTED_VALUE"""),"03361075")</f>
        <v>03361075</v>
      </c>
      <c r="C63" s="4">
        <f ca="1">SUMIF(Відомості!$A$3:$A$2067,A63,Відомості!$C$3:$C$2067)</f>
        <v>0</v>
      </c>
      <c r="D63" s="4">
        <f ca="1">SUMIF(Відомості!$A$3:$A$2067,$A63,Відомості!$D$1443:$D$2067)</f>
        <v>0</v>
      </c>
      <c r="E63" s="4">
        <f ca="1">SUMIF(Відомості!$A$3:$A$2067,$A63,Відомості!$E$1443:$E$2067)</f>
        <v>0</v>
      </c>
    </row>
    <row r="64" spans="1:5" ht="12.75">
      <c r="A64" s="5" t="str">
        <f ca="1">IFERROR(__xludf.DUMMYFUNCTION("""COMPUTED_VALUE"""),"ДП ""Миколаївський експертно-технічний центр Держпраці""")</f>
        <v>ДП "Миколаївський експертно-технічний центр Держпраці"</v>
      </c>
      <c r="B64" s="21" t="str">
        <f ca="1">IFERROR(__xludf.DUMMYFUNCTION("""COMPUTED_VALUE"""),"35786786")</f>
        <v>35786786</v>
      </c>
      <c r="C64" s="4">
        <f ca="1">SUMIF(Відомості!$A$3:$A$2067,A64,Відомості!$C$3:$C$2067)</f>
        <v>0</v>
      </c>
      <c r="D64" s="4">
        <f ca="1">SUMIF(Відомості!$A$3:$A$2067,$A64,Відомості!$D$1443:$D$2067)</f>
        <v>0</v>
      </c>
      <c r="E64" s="4">
        <f ca="1">SUMIF(Відомості!$A$3:$A$2067,$A64,Відомості!$E$1443:$E$2067)</f>
        <v>0</v>
      </c>
    </row>
    <row r="65" spans="1:5" ht="12.75">
      <c r="A65" s="5" t="str">
        <f ca="1">IFERROR(__xludf.DUMMYFUNCTION("""COMPUTED_VALUE"""),"Харківський ВП ДУ ""Лабораторний центр на залізничному транспорті МОЗ України""")</f>
        <v>Харківський ВП ДУ "Лабораторний центр на залізничному транспорті МОЗ України"</v>
      </c>
      <c r="B65" s="21" t="str">
        <f ca="1">IFERROR(__xludf.DUMMYFUNCTION("""COMPUTED_VALUE"""),"38547573")</f>
        <v>38547573</v>
      </c>
      <c r="C65" s="4">
        <f ca="1">SUMIF(Відомості!$A$3:$A$2067,A65,Відомості!$C$3:$C$2067)</f>
        <v>0</v>
      </c>
      <c r="D65" s="4">
        <f ca="1">SUMIF(Відомості!$A$3:$A$2067,$A65,Відомості!$D$1443:$D$2067)</f>
        <v>0</v>
      </c>
      <c r="E65" s="4">
        <f ca="1">SUMIF(Відомості!$A$3:$A$2067,$A65,Відомості!$E$1443:$E$2067)</f>
        <v>0</v>
      </c>
    </row>
    <row r="66" spans="1:5" ht="12.75">
      <c r="A66" s="5" t="str">
        <f ca="1">IFERROR(__xludf.DUMMYFUNCTION("""COMPUTED_VALUE"""),"ДП ""Житомирський експертно-технічний центр Держпраці""")</f>
        <v>ДП "Житомирський експертно-технічний центр Держпраці"</v>
      </c>
      <c r="B66" s="21" t="str">
        <f ca="1">IFERROR(__xludf.DUMMYFUNCTION("""COMPUTED_VALUE"""),"20405673")</f>
        <v>20405673</v>
      </c>
      <c r="C66" s="4">
        <f ca="1">SUMIF(Відомості!$A$3:$A$2067,A66,Відомості!$C$3:$C$2067)</f>
        <v>0</v>
      </c>
      <c r="D66" s="4">
        <f ca="1">SUMIF(Відомості!$A$3:$A$2067,$A66,Відомості!$D$1443:$D$2067)</f>
        <v>0</v>
      </c>
      <c r="E66" s="4">
        <f ca="1">SUMIF(Відомості!$A$3:$A$2067,$A66,Відомості!$E$1443:$E$2067)</f>
        <v>0</v>
      </c>
    </row>
    <row r="67" spans="1:5" ht="12.75">
      <c r="A67" s="5" t="str">
        <f ca="1">IFERROR(__xludf.DUMMYFUNCTION("""COMPUTED_VALUE"""),"ДУ ""Івано-Франківський обласний лабораторний центр МОЗ України""")</f>
        <v>ДУ "Івано-Франківський обласний лабораторний центр МОЗ України"</v>
      </c>
      <c r="B67" s="21" t="str">
        <f ca="1">IFERROR(__xludf.DUMMYFUNCTION("""COMPUTED_VALUE"""),"38331800")</f>
        <v>38331800</v>
      </c>
      <c r="C67" s="4">
        <f ca="1">SUMIF(Відомості!$A$3:$A$2067,A67,Відомості!$C$3:$C$2067)</f>
        <v>0</v>
      </c>
      <c r="D67" s="4">
        <f ca="1">SUMIF(Відомості!$A$3:$A$2067,$A67,Відомості!$D$1443:$D$2067)</f>
        <v>0</v>
      </c>
      <c r="E67" s="4">
        <f ca="1">SUMIF(Відомості!$A$3:$A$2067,$A67,Відомості!$E$1443:$E$2067)</f>
        <v>0</v>
      </c>
    </row>
    <row r="68" spans="1:5" ht="12.75">
      <c r="A68" s="5" t="str">
        <f ca="1">IFERROR(__xludf.DUMMYFUNCTION("""COMPUTED_VALUE"""),"ПрАТ ""Одеський машинобудівний завод""")</f>
        <v>ПрАТ "Одеський машинобудівний завод"</v>
      </c>
      <c r="B68" s="21" t="str">
        <f ca="1">IFERROR(__xludf.DUMMYFUNCTION("""COMPUTED_VALUE"""),"00165698")</f>
        <v>00165698</v>
      </c>
      <c r="C68" s="4">
        <f ca="1">SUMIF(Відомості!$A$3:$A$2067,A68,Відомості!$C$3:$C$2067)</f>
        <v>0</v>
      </c>
      <c r="D68" s="4">
        <f ca="1">SUMIF(Відомості!$A$3:$A$2067,$A68,Відомості!$D$1443:$D$2067)</f>
        <v>0</v>
      </c>
      <c r="E68" s="4">
        <f ca="1">SUMIF(Відомості!$A$3:$A$2067,$A68,Відомості!$E$1443:$E$2067)</f>
        <v>0</v>
      </c>
    </row>
    <row r="69" spans="1:5" ht="12.75">
      <c r="A69" s="5" t="str">
        <f ca="1">IFERROR(__xludf.DUMMYFUNCTION("""COMPUTED_VALUE"""),"Мале приватне підприємство ""ЕКОС""")</f>
        <v>Мале приватне підприємство "ЕКОС"</v>
      </c>
      <c r="B69" s="21" t="str">
        <f ca="1">IFERROR(__xludf.DUMMYFUNCTION("""COMPUTED_VALUE"""),"30030364")</f>
        <v>30030364</v>
      </c>
      <c r="C69" s="4">
        <f ca="1">SUMIF(Відомості!$A$3:$A$2067,A69,Відомості!$C$3:$C$2067)</f>
        <v>0</v>
      </c>
      <c r="D69" s="4">
        <f ca="1">SUMIF(Відомості!$A$3:$A$2067,$A69,Відомості!$D$1443:$D$2067)</f>
        <v>0</v>
      </c>
      <c r="E69" s="4">
        <f ca="1">SUMIF(Відомості!$A$3:$A$2067,$A69,Відомості!$E$1443:$E$2067)</f>
        <v>0</v>
      </c>
    </row>
    <row r="70" spans="1:5" ht="12.75">
      <c r="A70" s="5" t="str">
        <f ca="1">IFERROR(__xludf.DUMMYFUNCTION("""COMPUTED_VALUE"""),"ДУ ""Запорізький обласний лабораторний центр МОЗ України""")</f>
        <v>ДУ "Запорізький обласний лабораторний центр МОЗ України"</v>
      </c>
      <c r="B70" s="21" t="str">
        <f ca="1">IFERROR(__xludf.DUMMYFUNCTION("""COMPUTED_VALUE"""),"38461727")</f>
        <v>38461727</v>
      </c>
      <c r="C70" s="4">
        <f ca="1">SUMIF(Відомості!$A$3:$A$2067,A70,Відомості!$C$3:$C$2067)</f>
        <v>0</v>
      </c>
      <c r="D70" s="4">
        <f ca="1">SUMIF(Відомості!$A$3:$A$2067,$A70,Відомості!$D$1443:$D$2067)</f>
        <v>0</v>
      </c>
      <c r="E70" s="4">
        <f ca="1">SUMIF(Відомості!$A$3:$A$2067,$A70,Відомості!$E$1443:$E$2067)</f>
        <v>0</v>
      </c>
    </row>
    <row r="71" spans="1:5" ht="12.75">
      <c r="A71" s="5" t="str">
        <f ca="1">IFERROR(__xludf.DUMMYFUNCTION("""COMPUTED_VALUE"""),"Лисичанська міськрайонна філія ДУ ""Луганський обласний лабораторний центр МОЗ України""")</f>
        <v>Лисичанська міськрайонна філія ДУ "Луганський обласний лабораторний центр МОЗ України"</v>
      </c>
      <c r="B71" s="21" t="str">
        <f ca="1">IFERROR(__xludf.DUMMYFUNCTION("""COMPUTED_VALUE"""),"40850528")</f>
        <v>40850528</v>
      </c>
      <c r="C71" s="4">
        <f ca="1">SUMIF(Відомості!$A$3:$A$2067,A71,Відомості!$C$3:$C$2067)</f>
        <v>0</v>
      </c>
      <c r="D71" s="4">
        <f ca="1">SUMIF(Відомості!$A$3:$A$2067,$A71,Відомості!$D$1443:$D$2067)</f>
        <v>0</v>
      </c>
      <c r="E71" s="4">
        <f ca="1">SUMIF(Відомості!$A$3:$A$2067,$A71,Відомості!$E$1443:$E$2067)</f>
        <v>0</v>
      </c>
    </row>
    <row r="72" spans="1:5" ht="25.5">
      <c r="A72" s="5" t="str">
        <f ca="1">IFERROR(__xludf.DUMMYFUNCTION("""COMPUTED_VALUE"""),"Науково-дослідний інститут гігієни праці та професійних захворювань Харківського національного медичного університету")</f>
        <v>Науково-дослідний інститут гігієни праці та професійних захворювань Харківського національного медичного університету</v>
      </c>
      <c r="B72" s="21" t="str">
        <f ca="1">IFERROR(__xludf.DUMMYFUNCTION("""COMPUTED_VALUE"""),"01896866")</f>
        <v>01896866</v>
      </c>
      <c r="C72" s="4">
        <f ca="1">SUMIF(Відомості!$A$3:$A$2067,A72,Відомості!$C$3:$C$2067)</f>
        <v>0</v>
      </c>
      <c r="D72" s="4">
        <f ca="1">SUMIF(Відомості!$A$3:$A$2067,$A72,Відомості!$D$1443:$D$2067)</f>
        <v>0</v>
      </c>
      <c r="E72" s="4">
        <f ca="1">SUMIF(Відомості!$A$3:$A$2067,$A72,Відомості!$E$1443:$E$2067)</f>
        <v>0</v>
      </c>
    </row>
    <row r="73" spans="1:5" ht="12.75">
      <c r="A73" s="5" t="str">
        <f ca="1">IFERROR(__xludf.DUMMYFUNCTION("""COMPUTED_VALUE"""),"ДУ ""Луганський обласний лабораторний центр МОЗ України""")</f>
        <v>ДУ "Луганський обласний лабораторний центр МОЗ України"</v>
      </c>
      <c r="B73" s="21" t="str">
        <f ca="1">IFERROR(__xludf.DUMMYFUNCTION("""COMPUTED_VALUE"""),"38476320")</f>
        <v>38476320</v>
      </c>
      <c r="C73" s="4">
        <f ca="1">SUMIF(Відомості!$A$3:$A$2067,A73,Відомості!$C$3:$C$2067)</f>
        <v>0</v>
      </c>
      <c r="D73" s="4">
        <f ca="1">SUMIF(Відомості!$A$3:$A$2067,$A73,Відомості!$D$1443:$D$2067)</f>
        <v>0</v>
      </c>
      <c r="E73" s="4">
        <f ca="1">SUMIF(Відомості!$A$3:$A$2067,$A73,Відомості!$E$1443:$E$2067)</f>
        <v>0</v>
      </c>
    </row>
    <row r="74" spans="1:5" ht="12.75">
      <c r="A74" s="5" t="str">
        <f ca="1">IFERROR(__xludf.DUMMYFUNCTION("""COMPUTED_VALUE"""),"КП ""Запорізький обласний центр охорони праці""")</f>
        <v>КП "Запорізький обласний центр охорони праці"</v>
      </c>
      <c r="B74" s="21" t="str">
        <f ca="1">IFERROR(__xludf.DUMMYFUNCTION("""COMPUTED_VALUE"""),"23794860")</f>
        <v>23794860</v>
      </c>
      <c r="C74" s="4">
        <f ca="1">SUMIF(Відомості!$A$3:$A$2067,A74,Відомості!$C$3:$C$2067)</f>
        <v>0</v>
      </c>
      <c r="D74" s="4">
        <f ca="1">SUMIF(Відомості!$A$3:$A$2067,$A74,Відомості!$D$1443:$D$2067)</f>
        <v>0</v>
      </c>
      <c r="E74" s="4">
        <f ca="1">SUMIF(Відомості!$A$3:$A$2067,$A74,Відомості!$E$1443:$E$2067)</f>
        <v>0</v>
      </c>
    </row>
    <row r="75" spans="1:5" ht="12.75">
      <c r="A75" s="5" t="str">
        <f ca="1">IFERROR(__xludf.DUMMYFUNCTION("""COMPUTED_VALUE"""),"ВП ""Запорізький міський відділ ДУ ""Запорізький обласний лабораторний центр МОЗ України""")</f>
        <v>ВП "Запорізький міський відділ ДУ "Запорізький обласний лабораторний центр МОЗ України"</v>
      </c>
      <c r="B75" s="21" t="str">
        <f ca="1">IFERROR(__xludf.DUMMYFUNCTION("""COMPUTED_VALUE"""),"38563569")</f>
        <v>38563569</v>
      </c>
      <c r="C75" s="4">
        <f ca="1">SUMIF(Відомості!$A$3:$A$2067,A75,Відомості!$C$3:$C$2067)</f>
        <v>0</v>
      </c>
      <c r="D75" s="4">
        <f ca="1">SUMIF(Відомості!$A$3:$A$2067,$A75,Відомості!$D$1443:$D$2067)</f>
        <v>0</v>
      </c>
      <c r="E75" s="4">
        <f ca="1">SUMIF(Відомості!$A$3:$A$2067,$A75,Відомості!$E$1443:$E$2067)</f>
        <v>0</v>
      </c>
    </row>
    <row r="76" spans="1:5" ht="12.75">
      <c r="A76" s="5" t="str">
        <f ca="1">IFERROR(__xludf.DUMMYFUNCTION("""COMPUTED_VALUE"""),"ДП ""Чернігівський експертно-технічний центр Держпраці""")</f>
        <v>ДП "Чернігівський експертно-технічний центр Держпраці"</v>
      </c>
      <c r="B76" s="21" t="str">
        <f ca="1">IFERROR(__xludf.DUMMYFUNCTION("""COMPUTED_VALUE"""),"22825669")</f>
        <v>22825669</v>
      </c>
      <c r="C76" s="4">
        <f ca="1">SUMIF(Відомості!$A$3:$A$2067,A76,Відомості!$C$3:$C$2067)</f>
        <v>0</v>
      </c>
      <c r="D76" s="4">
        <f ca="1">SUMIF(Відомості!$A$3:$A$2067,$A76,Відомості!$D$1443:$D$2067)</f>
        <v>0</v>
      </c>
      <c r="E76" s="4">
        <f ca="1">SUMIF(Відомості!$A$3:$A$2067,$A76,Відомості!$E$1443:$E$2067)</f>
        <v>0</v>
      </c>
    </row>
    <row r="77" spans="1:5" ht="12.75">
      <c r="A77" s="5" t="str">
        <f ca="1">IFERROR(__xludf.DUMMYFUNCTION("""COMPUTED_VALUE"""),"ДУ ""Тернопільський обласний лабораторний центр МОЗ України""")</f>
        <v>ДУ "Тернопільський обласний лабораторний центр МОЗ України"</v>
      </c>
      <c r="B77" s="21" t="str">
        <f ca="1">IFERROR(__xludf.DUMMYFUNCTION("""COMPUTED_VALUE"""),"38480231")</f>
        <v>38480231</v>
      </c>
      <c r="C77" s="4">
        <f ca="1">SUMIF(Відомості!$A$3:$A$2067,A77,Відомості!$C$3:$C$2067)</f>
        <v>0</v>
      </c>
      <c r="D77" s="4">
        <f ca="1">SUMIF(Відомості!$A$3:$A$2067,$A77,Відомості!$D$1443:$D$2067)</f>
        <v>0</v>
      </c>
      <c r="E77" s="4">
        <f ca="1">SUMIF(Відомості!$A$3:$A$2067,$A77,Відомості!$E$1443:$E$2067)</f>
        <v>0</v>
      </c>
    </row>
    <row r="78" spans="1:5" ht="12.75">
      <c r="A78" s="5" t="str">
        <f ca="1">IFERROR(__xludf.DUMMYFUNCTION("""COMPUTED_VALUE"""),"Публічне акціонерне товариство ""Стома"" санітарно-промислова лабораторія ЦЗЛ")</f>
        <v>Публічне акціонерне товариство "Стома" санітарно-промислова лабораторія ЦЗЛ</v>
      </c>
      <c r="B78" s="21" t="str">
        <f ca="1">IFERROR(__xludf.DUMMYFUNCTION("""COMPUTED_VALUE"""),"00481318")</f>
        <v>00481318</v>
      </c>
      <c r="C78" s="4">
        <f ca="1">SUMIF(Відомості!$A$3:$A$2067,A78,Відомості!$C$3:$C$2067)</f>
        <v>0</v>
      </c>
      <c r="D78" s="4">
        <f ca="1">SUMIF(Відомості!$A$3:$A$2067,$A78,Відомості!$D$1443:$D$2067)</f>
        <v>0</v>
      </c>
      <c r="E78" s="4">
        <f ca="1">SUMIF(Відомості!$A$3:$A$2067,$A78,Відомості!$E$1443:$E$2067)</f>
        <v>0</v>
      </c>
    </row>
    <row r="79" spans="1:5" ht="12.75">
      <c r="A79" s="5" t="str">
        <f ca="1">IFERROR(__xludf.DUMMYFUNCTION("""COMPUTED_VALUE"""),"Олександрійський міськміжрайонний відділ ДУ ""Кіровоградський обласний лабораторний центр МОЗ України""")</f>
        <v>Олександрійський міськміжрайонний відділ ДУ "Кіровоградський обласний лабораторний центр МОЗ України"</v>
      </c>
      <c r="B79" s="21" t="str">
        <f ca="1">IFERROR(__xludf.DUMMYFUNCTION("""COMPUTED_VALUE"""),"38540295")</f>
        <v>38540295</v>
      </c>
      <c r="C79" s="4">
        <f ca="1">SUMIF(Відомості!$A$3:$A$2067,A79,Відомості!$C$3:$C$2067)</f>
        <v>0</v>
      </c>
      <c r="D79" s="4">
        <f ca="1">SUMIF(Відомості!$A$3:$A$2067,$A79,Відомості!$D$1443:$D$2067)</f>
        <v>0</v>
      </c>
      <c r="E79" s="4">
        <f ca="1">SUMIF(Відомості!$A$3:$A$2067,$A79,Відомості!$E$1443:$E$2067)</f>
        <v>0</v>
      </c>
    </row>
    <row r="80" spans="1:5" ht="25.5">
      <c r="A80" s="5" t="str">
        <f ca="1">IFERROR(__xludf.DUMMYFUNCTION("""COMPUTED_VALUE"""),"Санітарна лабораторія експертизи умов праці управління праці департаменту соціальної політики Івано-Франківської ОДА")</f>
        <v>Санітарна лабораторія експертизи умов праці управління праці департаменту соціальної політики Івано-Франківської ОДА</v>
      </c>
      <c r="B80" s="21" t="str">
        <f ca="1">IFERROR(__xludf.DUMMYFUNCTION("""COMPUTED_VALUE"""),"25925236")</f>
        <v>25925236</v>
      </c>
      <c r="C80" s="4">
        <f ca="1">SUMIF(Відомості!$A$3:$A$2067,A80,Відомості!$C$3:$C$2067)</f>
        <v>0</v>
      </c>
      <c r="D80" s="4">
        <f ca="1">SUMIF(Відомості!$A$3:$A$2067,$A80,Відомості!$D$1443:$D$2067)</f>
        <v>0</v>
      </c>
      <c r="E80" s="4">
        <f ca="1">SUMIF(Відомості!$A$3:$A$2067,$A80,Відомості!$E$1443:$E$2067)</f>
        <v>0</v>
      </c>
    </row>
    <row r="81" spans="1:5" ht="12.75">
      <c r="A81" s="5" t="str">
        <f ca="1">IFERROR(__xludf.DUMMYFUNCTION("""COMPUTED_VALUE"""),"ДП ""Антонов"" лабораторія гігієни праці та промислової санітарії")</f>
        <v>ДП "Антонов" лабораторія гігієни праці та промислової санітарії</v>
      </c>
      <c r="B81" s="21" t="str">
        <f ca="1">IFERROR(__xludf.DUMMYFUNCTION("""COMPUTED_VALUE"""),"14307529")</f>
        <v>14307529</v>
      </c>
      <c r="C81" s="4">
        <f ca="1">SUMIF(Відомості!$A$3:$A$2067,A81,Відомості!$C$3:$C$2067)</f>
        <v>0</v>
      </c>
      <c r="D81" s="4">
        <f ca="1">SUMIF(Відомості!$A$3:$A$2067,$A81,Відомості!$D$1443:$D$2067)</f>
        <v>0</v>
      </c>
      <c r="E81" s="4">
        <f ca="1">SUMIF(Відомості!$A$3:$A$2067,$A81,Відомості!$E$1443:$E$2067)</f>
        <v>0</v>
      </c>
    </row>
    <row r="82" spans="1:5" ht="12.75">
      <c r="A82" s="5" t="str">
        <f ca="1">IFERROR(__xludf.DUMMYFUNCTION("""COMPUTED_VALUE"""),"ПАТ ""Сумихімпром"" санітарна лабораторія")</f>
        <v>ПАТ "Сумихімпром" санітарна лабораторія</v>
      </c>
      <c r="B82" s="21" t="str">
        <f ca="1">IFERROR(__xludf.DUMMYFUNCTION("""COMPUTED_VALUE"""),"05766356")</f>
        <v>05766356</v>
      </c>
      <c r="C82" s="4">
        <f ca="1">SUMIF(Відомості!$A$3:$A$2067,A82,Відомості!$C$3:$C$2067)</f>
        <v>0</v>
      </c>
      <c r="D82" s="4">
        <f ca="1">SUMIF(Відомості!$A$3:$A$2067,$A82,Відомості!$D$1443:$D$2067)</f>
        <v>0</v>
      </c>
      <c r="E82" s="4">
        <f ca="1">SUMIF(Відомості!$A$3:$A$2067,$A82,Відомості!$E$1443:$E$2067)</f>
        <v>0</v>
      </c>
    </row>
    <row r="83" spans="1:5" ht="12.75">
      <c r="A83" s="5" t="str">
        <f ca="1">IFERROR(__xludf.DUMMYFUNCTION("""COMPUTED_VALUE"""),"ДП ""Запорізький експертно-технічний центр Держпраці""")</f>
        <v>ДП "Запорізький експертно-технічний центр Держпраці"</v>
      </c>
      <c r="B83" s="21" t="str">
        <f ca="1">IFERROR(__xludf.DUMMYFUNCTION("""COMPUTED_VALUE"""),"24908201")</f>
        <v>24908201</v>
      </c>
      <c r="C83" s="4">
        <f ca="1">SUMIF(Відомості!$A$3:$A$2067,A83,Відомості!$C$3:$C$2067)</f>
        <v>0</v>
      </c>
      <c r="D83" s="4">
        <f ca="1">SUMIF(Відомості!$A$3:$A$2067,$A83,Відомості!$D$1443:$D$2067)</f>
        <v>0</v>
      </c>
      <c r="E83" s="4">
        <f ca="1">SUMIF(Відомості!$A$3:$A$2067,$A83,Відомості!$E$1443:$E$2067)</f>
        <v>0</v>
      </c>
    </row>
    <row r="84" spans="1:5" ht="12.75">
      <c r="A84" s="5" t="str">
        <f ca="1">IFERROR(__xludf.DUMMYFUNCTION("""COMPUTED_VALUE"""),"Вовчанська міжрайонна філія ДУ ""Харківський обласний лабораторний центр МОЗ України""")</f>
        <v>Вовчанська міжрайонна філія ДУ "Харківський обласний лабораторний центр МОЗ України"</v>
      </c>
      <c r="B84" s="21" t="str">
        <f ca="1">IFERROR(__xludf.DUMMYFUNCTION("""COMPUTED_VALUE"""),"38496283")</f>
        <v>38496283</v>
      </c>
      <c r="C84" s="4">
        <f ca="1">SUMIF(Відомості!$A$3:$A$2067,A84,Відомості!$C$3:$C$2067)</f>
        <v>0</v>
      </c>
      <c r="D84" s="4">
        <f ca="1">SUMIF(Відомості!$A$3:$A$2067,$A84,Відомості!$D$1443:$D$2067)</f>
        <v>0</v>
      </c>
      <c r="E84" s="4">
        <f ca="1">SUMIF(Відомості!$A$3:$A$2067,$A84,Відомості!$E$1443:$E$2067)</f>
        <v>0</v>
      </c>
    </row>
    <row r="85" spans="1:5" ht="12.75">
      <c r="A85" s="5" t="str">
        <f ca="1">IFERROR(__xludf.DUMMYFUNCTION("""COMPUTED_VALUE"""),"ДП ""Придніпровський експертно-технічний центр Держпраці""")</f>
        <v>ДП "Придніпровський експертно-технічний центр Держпраці"</v>
      </c>
      <c r="B85" s="21" t="str">
        <f ca="1">IFERROR(__xludf.DUMMYFUNCTION("""COMPUTED_VALUE"""),"23369086")</f>
        <v>23369086</v>
      </c>
      <c r="C85" s="4">
        <f ca="1">SUMIF(Відомості!$A$3:$A$2067,A85,Відомості!$C$3:$C$2067)</f>
        <v>0</v>
      </c>
      <c r="D85" s="4">
        <f ca="1">SUMIF(Відомості!$A$3:$A$2067,$A85,Відомості!$D$1443:$D$2067)</f>
        <v>0</v>
      </c>
      <c r="E85" s="4">
        <f ca="1">SUMIF(Відомості!$A$3:$A$2067,$A85,Відомості!$E$1443:$E$2067)</f>
        <v>0</v>
      </c>
    </row>
    <row r="86" spans="1:5" ht="12.75">
      <c r="A86" s="5" t="str">
        <f ca="1">IFERROR(__xludf.DUMMYFUNCTION("""COMPUTED_VALUE"""),"ПрАТ ""РІВНЕАЗОТ"" санітарна лабораторія")</f>
        <v>ПрАТ "РІВНЕАЗОТ" санітарна лабораторія</v>
      </c>
      <c r="B86" s="21" t="str">
        <f ca="1">IFERROR(__xludf.DUMMYFUNCTION("""COMPUTED_VALUE"""),"05607824")</f>
        <v>05607824</v>
      </c>
      <c r="C86" s="4">
        <f ca="1">SUMIF(Відомості!$A$3:$A$2067,A86,Відомості!$C$3:$C$2067)</f>
        <v>0</v>
      </c>
      <c r="D86" s="4">
        <f ca="1">SUMIF(Відомості!$A$3:$A$2067,$A86,Відомості!$D$1443:$D$2067)</f>
        <v>0</v>
      </c>
      <c r="E86" s="4">
        <f ca="1">SUMIF(Відомості!$A$3:$A$2067,$A86,Відомості!$E$1443:$E$2067)</f>
        <v>0</v>
      </c>
    </row>
    <row r="87" spans="1:5" ht="12.75">
      <c r="A87" s="5" t="str">
        <f ca="1">IFERROR(__xludf.DUMMYFUNCTION("""COMPUTED_VALUE"""),"ТОВ ""Міжгалузевий центр охорони праці"" лабораторія гігієни праці")</f>
        <v>ТОВ "Міжгалузевий центр охорони праці" лабораторія гігієни праці</v>
      </c>
      <c r="B87" s="21" t="str">
        <f ca="1">IFERROR(__xludf.DUMMYFUNCTION("""COMPUTED_VALUE"""),"41247379")</f>
        <v>41247379</v>
      </c>
      <c r="C87" s="4">
        <f ca="1">SUMIF(Відомості!$A$3:$A$2067,A87,Відомості!$C$3:$C$2067)</f>
        <v>0</v>
      </c>
      <c r="D87" s="4">
        <f ca="1">SUMIF(Відомості!$A$3:$A$2067,$A87,Відомості!$D$1443:$D$2067)</f>
        <v>0</v>
      </c>
      <c r="E87" s="4">
        <f ca="1">SUMIF(Відомості!$A$3:$A$2067,$A87,Відомості!$E$1443:$E$2067)</f>
        <v>0</v>
      </c>
    </row>
    <row r="88" spans="1:5" ht="12.75">
      <c r="A88" s="5" t="str">
        <f ca="1">IFERROR(__xludf.DUMMYFUNCTION("""COMPUTED_VALUE"""),"ПАТ ""Дніпровський меткомбінат"" санітарно-технічна лабораторія")</f>
        <v>ПАТ "Дніпровський меткомбінат" санітарно-технічна лабораторія</v>
      </c>
      <c r="B88" s="21" t="str">
        <f ca="1">IFERROR(__xludf.DUMMYFUNCTION("""COMPUTED_VALUE"""),"05393043")</f>
        <v>05393043</v>
      </c>
      <c r="C88" s="4">
        <f ca="1">SUMIF(Відомості!$A$3:$A$2067,A88,Відомості!$C$3:$C$2067)</f>
        <v>0</v>
      </c>
      <c r="D88" s="4">
        <f ca="1">SUMIF(Відомості!$A$3:$A$2067,$A88,Відомості!$D$1443:$D$2067)</f>
        <v>0</v>
      </c>
      <c r="E88" s="4">
        <f ca="1">SUMIF(Відомості!$A$3:$A$2067,$A88,Відомості!$E$1443:$E$2067)</f>
        <v>0</v>
      </c>
    </row>
    <row r="89" spans="1:5" ht="12.75">
      <c r="A89" s="5" t="str">
        <f ca="1">IFERROR(__xludf.DUMMYFUNCTION("""COMPUTED_VALUE"""),"ПРАТ ""РОСАВА"" вимірювальна санітарно-промислова лабораторія")</f>
        <v>ПРАТ "РОСАВА" вимірювальна санітарно-промислова лабораторія</v>
      </c>
      <c r="B89" s="21" t="str">
        <f ca="1">IFERROR(__xludf.DUMMYFUNCTION("""COMPUTED_VALUE"""),"30253385")</f>
        <v>30253385</v>
      </c>
      <c r="C89" s="4">
        <f ca="1">SUMIF(Відомості!$A$3:$A$2067,A89,Відомості!$C$3:$C$2067)</f>
        <v>0</v>
      </c>
      <c r="D89" s="4">
        <f ca="1">SUMIF(Відомості!$A$3:$A$2067,$A89,Відомості!$D$1443:$D$2067)</f>
        <v>0</v>
      </c>
      <c r="E89" s="4">
        <f ca="1">SUMIF(Відомості!$A$3:$A$2067,$A89,Відомості!$E$1443:$E$2067)</f>
        <v>0</v>
      </c>
    </row>
    <row r="90" spans="1:5" ht="12.75">
      <c r="A90" s="5" t="str">
        <f ca="1">IFERROR(__xludf.DUMMYFUNCTION("""COMPUTED_VALUE"""),"Шосткинський міськрайонний відділ ДУ ""Сумський обласний лабораторний центр МОЗ України""")</f>
        <v>Шосткинський міськрайонний відділ ДУ "Сумський обласний лабораторний центр МОЗ України"</v>
      </c>
      <c r="B90" s="21" t="str">
        <f ca="1">IFERROR(__xludf.DUMMYFUNCTION("""COMPUTED_VALUE"""),"38523259")</f>
        <v>38523259</v>
      </c>
      <c r="C90" s="4">
        <f ca="1">SUMIF(Відомості!$A$3:$A$2067,A90,Відомості!$C$3:$C$2067)</f>
        <v>0</v>
      </c>
      <c r="D90" s="4">
        <f ca="1">SUMIF(Відомості!$A$3:$A$2067,$A90,Відомості!$D$1443:$D$2067)</f>
        <v>0</v>
      </c>
      <c r="E90" s="4">
        <f ca="1">SUMIF(Відомості!$A$3:$A$2067,$A90,Відомості!$E$1443:$E$2067)</f>
        <v>0</v>
      </c>
    </row>
    <row r="91" spans="1:5" ht="12.75">
      <c r="A91" s="5" t="str">
        <f ca="1">IFERROR(__xludf.DUMMYFUNCTION("""COMPUTED_VALUE"""),"ТОВ ""Лозівський ковальсько-механічний завод""  промислово-санітарна лабораторія")</f>
        <v>ТОВ "Лозівський ковальсько-механічний завод"  промислово-санітарна лабораторія</v>
      </c>
      <c r="B91" s="21" t="str">
        <f ca="1">IFERROR(__xludf.DUMMYFUNCTION("""COMPUTED_VALUE"""),"32565419")</f>
        <v>32565419</v>
      </c>
      <c r="C91" s="4">
        <f ca="1">SUMIF(Відомості!$A$3:$A$2067,A91,Відомості!$C$3:$C$2067)</f>
        <v>0</v>
      </c>
      <c r="D91" s="4">
        <f ca="1">SUMIF(Відомості!$A$3:$A$2067,$A91,Відомості!$D$1443:$D$2067)</f>
        <v>0</v>
      </c>
      <c r="E91" s="4">
        <f ca="1">SUMIF(Відомості!$A$3:$A$2067,$A91,Відомості!$E$1443:$E$2067)</f>
        <v>0</v>
      </c>
    </row>
    <row r="92" spans="1:5" ht="12.75">
      <c r="A92" s="5" t="str">
        <f ca="1">IFERROR(__xludf.DUMMYFUNCTION("""COMPUTED_VALUE"""),"Донецький ВП ДУ ""Лабораторний центр на залізничному транспорті МОЗ України""")</f>
        <v>Донецький ВП ДУ "Лабораторний центр на залізничному транспорті МОЗ України"</v>
      </c>
      <c r="B92" s="21" t="str">
        <f ca="1">IFERROR(__xludf.DUMMYFUNCTION("""COMPUTED_VALUE"""),"38547526")</f>
        <v>38547526</v>
      </c>
      <c r="C92" s="4">
        <f ca="1">SUMIF(Відомості!$A$3:$A$2067,A92,Відомості!$C$3:$C$2067)</f>
        <v>0</v>
      </c>
      <c r="D92" s="4">
        <f ca="1">SUMIF(Відомості!$A$3:$A$2067,$A92,Відомості!$D$1443:$D$2067)</f>
        <v>0</v>
      </c>
      <c r="E92" s="4">
        <f ca="1">SUMIF(Відомості!$A$3:$A$2067,$A92,Відомості!$E$1443:$E$2067)</f>
        <v>0</v>
      </c>
    </row>
    <row r="93" spans="1:5" ht="12.75">
      <c r="A93" s="5" t="str">
        <f ca="1">IFERROR(__xludf.DUMMYFUNCTION("""COMPUTED_VALUE"""),"ТОВ ""РІАЛ ПЛЮС""")</f>
        <v>ТОВ "РІАЛ ПЛЮС"</v>
      </c>
      <c r="B93" s="21" t="str">
        <f ca="1">IFERROR(__xludf.DUMMYFUNCTION("""COMPUTED_VALUE"""),"32053320")</f>
        <v>32053320</v>
      </c>
      <c r="C93" s="4">
        <f ca="1">SUMIF(Відомості!$A$3:$A$2067,A93,Відомості!$C$3:$C$2067)</f>
        <v>0</v>
      </c>
      <c r="D93" s="4">
        <f ca="1">SUMIF(Відомості!$A$3:$A$2067,$A93,Відомості!$D$1443:$D$2067)</f>
        <v>0</v>
      </c>
      <c r="E93" s="4">
        <f ca="1">SUMIF(Відомості!$A$3:$A$2067,$A93,Відомості!$E$1443:$E$2067)</f>
        <v>0</v>
      </c>
    </row>
    <row r="94" spans="1:5" ht="12.75">
      <c r="A94" s="5" t="str">
        <f ca="1">IFERROR(__xludf.DUMMYFUNCTION("""COMPUTED_VALUE"""),"Конотопський міськрайонний відділ ДУ ""Сумський обласний лабораторний центр МОЗ України""")</f>
        <v>Конотопський міськрайонний відділ ДУ "Сумський обласний лабораторний центр МОЗ України"</v>
      </c>
      <c r="B94" s="21" t="str">
        <f ca="1">IFERROR(__xludf.DUMMYFUNCTION("""COMPUTED_VALUE"""),"38523259")</f>
        <v>38523259</v>
      </c>
      <c r="C94" s="4">
        <f ca="1">SUMIF(Відомості!$A$3:$A$2067,A94,Відомості!$C$3:$C$2067)</f>
        <v>0</v>
      </c>
      <c r="D94" s="4">
        <f ca="1">SUMIF(Відомості!$A$3:$A$2067,$A94,Відомості!$D$1443:$D$2067)</f>
        <v>0</v>
      </c>
      <c r="E94" s="4">
        <f ca="1">SUMIF(Відомості!$A$3:$A$2067,$A94,Відомості!$E$1443:$E$2067)</f>
        <v>0</v>
      </c>
    </row>
    <row r="95" spans="1:5" ht="12.75">
      <c r="A95" s="5" t="str">
        <f ca="1">IFERROR(__xludf.DUMMYFUNCTION("""COMPUTED_VALUE"""),"ПАТ ""Запоріжсталь"" ")</f>
        <v xml:space="preserve">ПАТ "Запоріжсталь" </v>
      </c>
      <c r="B95" s="21" t="str">
        <f ca="1">IFERROR(__xludf.DUMMYFUNCTION("""COMPUTED_VALUE"""),"00191230")</f>
        <v>00191230</v>
      </c>
      <c r="C95" s="4">
        <f ca="1">SUMIF(Відомості!$A$3:$A$2067,A95,Відомості!$C$3:$C$2067)</f>
        <v>0</v>
      </c>
      <c r="D95" s="4">
        <f ca="1">SUMIF(Відомості!$A$3:$A$2067,$A95,Відомості!$D$1443:$D$2067)</f>
        <v>0</v>
      </c>
      <c r="E95" s="4">
        <f ca="1">SUMIF(Відомості!$A$3:$A$2067,$A95,Відомості!$E$1443:$E$2067)</f>
        <v>0</v>
      </c>
    </row>
    <row r="96" spans="1:5" ht="12.75">
      <c r="A96" s="5" t="str">
        <f ca="1">IFERROR(__xludf.DUMMYFUNCTION("""COMPUTED_VALUE"""),"ТОВ ""КОРУМ ДРУЖКІВСЬКИЙ МАШИНОБУДІВНИЙ ЗАВОД"" промислово-санітарна лабораторія")</f>
        <v>ТОВ "КОРУМ ДРУЖКІВСЬКИЙ МАШИНОБУДІВНИЙ ЗАВОД" промислово-санітарна лабораторія</v>
      </c>
      <c r="B96" s="21" t="str">
        <f ca="1">IFERROR(__xludf.DUMMYFUNCTION("""COMPUTED_VALUE"""),"37295825")</f>
        <v>37295825</v>
      </c>
      <c r="C96" s="4">
        <f ca="1">SUMIF(Відомості!$A$3:$A$2067,A96,Відомості!$C$3:$C$2067)</f>
        <v>0</v>
      </c>
      <c r="D96" s="4">
        <f ca="1">SUMIF(Відомості!$A$3:$A$2067,$A96,Відомості!$D$1443:$D$2067)</f>
        <v>0</v>
      </c>
      <c r="E96" s="4">
        <f ca="1">SUMIF(Відомості!$A$3:$A$2067,$A96,Відомості!$E$1443:$E$2067)</f>
        <v>0</v>
      </c>
    </row>
    <row r="97" spans="1:5" ht="12.75">
      <c r="A97" s="5" t="str">
        <f ca="1">IFERROR(__xludf.DUMMYFUNCTION("""COMPUTED_VALUE"""),"ПАТ ""АЗОТ"" промислово-санітарна лабораторія")</f>
        <v>ПАТ "АЗОТ" промислово-санітарна лабораторія</v>
      </c>
      <c r="B97" s="21" t="str">
        <f ca="1">IFERROR(__xludf.DUMMYFUNCTION("""COMPUTED_VALUE"""),"00203826")</f>
        <v>00203826</v>
      </c>
      <c r="C97" s="4">
        <f ca="1">SUMIF(Відомості!$A$3:$A$2067,A97,Відомості!$C$3:$C$2067)</f>
        <v>0</v>
      </c>
      <c r="D97" s="4">
        <f ca="1">SUMIF(Відомості!$A$3:$A$2067,$A97,Відомості!$D$1443:$D$2067)</f>
        <v>0</v>
      </c>
      <c r="E97" s="4">
        <f ca="1">SUMIF(Відомості!$A$3:$A$2067,$A97,Відомості!$E$1443:$E$2067)</f>
        <v>0</v>
      </c>
    </row>
    <row r="98" spans="1:5" ht="12.75">
      <c r="A98" s="5" t="str">
        <f ca="1">IFERROR(__xludf.DUMMYFUNCTION("""COMPUTED_VALUE"""),"ТОВ ""АСПО ЛТД"" санітарно-екологічна лабораторія")</f>
        <v>ТОВ "АСПО ЛТД" санітарно-екологічна лабораторія</v>
      </c>
      <c r="B98" s="21" t="str">
        <f ca="1">IFERROR(__xludf.DUMMYFUNCTION("""COMPUTED_VALUE"""),"13339473")</f>
        <v>13339473</v>
      </c>
      <c r="C98" s="4">
        <f ca="1">SUMIF(Відомості!$A$3:$A$2067,A98,Відомості!$C$3:$C$2067)</f>
        <v>0</v>
      </c>
      <c r="D98" s="4">
        <f ca="1">SUMIF(Відомості!$A$3:$A$2067,$A98,Відомості!$D$1443:$D$2067)</f>
        <v>0</v>
      </c>
      <c r="E98" s="4">
        <f ca="1">SUMIF(Відомості!$A$3:$A$2067,$A98,Відомості!$E$1443:$E$2067)</f>
        <v>0</v>
      </c>
    </row>
    <row r="99" spans="1:5" ht="12.75">
      <c r="A99" s="5" t="str">
        <f ca="1">IFERROR(__xludf.DUMMYFUNCTION("""COMPUTED_VALUE"""),"ПАТ ""МОТОР СІЧ"" комплексна санітарно-технічна лабораторія")</f>
        <v>ПАТ "МОТОР СІЧ" комплексна санітарно-технічна лабораторія</v>
      </c>
      <c r="B99" s="21" t="str">
        <f ca="1">IFERROR(__xludf.DUMMYFUNCTION("""COMPUTED_VALUE"""),"14307794")</f>
        <v>14307794</v>
      </c>
      <c r="C99" s="4">
        <f ca="1">SUMIF(Відомості!$A$3:$A$2067,A99,Відомості!$C$3:$C$2067)</f>
        <v>0</v>
      </c>
      <c r="D99" s="4">
        <f ca="1">SUMIF(Відомості!$A$3:$A$2067,$A99,Відомості!$D$1443:$D$2067)</f>
        <v>0</v>
      </c>
      <c r="E99" s="4">
        <f ca="1">SUMIF(Відомості!$A$3:$A$2067,$A99,Відомості!$E$1443:$E$2067)</f>
        <v>0</v>
      </c>
    </row>
    <row r="100" spans="1:5" ht="12.75">
      <c r="A100" s="5" t="str">
        <f ca="1">IFERROR(__xludf.DUMMYFUNCTION("""COMPUTED_VALUE"""),"ПрАТ ""Полтавський гірничо-збагачувальний комбінат"" спеціалізована лабораторія")</f>
        <v>ПрАТ "Полтавський гірничо-збагачувальний комбінат" спеціалізована лабораторія</v>
      </c>
      <c r="B100" s="21" t="str">
        <f ca="1">IFERROR(__xludf.DUMMYFUNCTION("""COMPUTED_VALUE"""),"00191282")</f>
        <v>00191282</v>
      </c>
      <c r="C100" s="4">
        <f ca="1">SUMIF(Відомості!$A$3:$A$2067,A100,Відомості!$C$3:$C$2067)</f>
        <v>0</v>
      </c>
      <c r="D100" s="4">
        <f ca="1">SUMIF(Відомості!$A$3:$A$2067,$A100,Відомості!$D$1443:$D$2067)</f>
        <v>0</v>
      </c>
      <c r="E100" s="4">
        <f ca="1">SUMIF(Відомості!$A$3:$A$2067,$A100,Відомості!$E$1443:$E$2067)</f>
        <v>0</v>
      </c>
    </row>
    <row r="101" spans="1:5" ht="12.75">
      <c r="A101" s="5" t="str">
        <f ca="1">IFERROR(__xludf.DUMMYFUNCTION("""COMPUTED_VALUE"""),"ДП ""Автоскладальний завод     № 1 "" ПАТ ""Автомобільна компанія ""Богдан Моторс""")</f>
        <v>ДП "Автоскладальний завод     № 1 " ПАТ "Автомобільна компанія "Богдан Моторс"</v>
      </c>
      <c r="B101" s="21" t="str">
        <f ca="1">IFERROR(__xludf.DUMMYFUNCTION("""COMPUTED_VALUE"""),"21752230")</f>
        <v>21752230</v>
      </c>
      <c r="C101" s="4">
        <f ca="1">SUMIF(Відомості!$A$3:$A$2067,A101,Відомості!$C$3:$C$2067)</f>
        <v>0</v>
      </c>
      <c r="D101" s="4">
        <f ca="1">SUMIF(Відомості!$A$3:$A$2067,$A101,Відомості!$D$1443:$D$2067)</f>
        <v>0</v>
      </c>
      <c r="E101" s="4">
        <f ca="1">SUMIF(Відомості!$A$3:$A$2067,$A101,Відомості!$E$1443:$E$2067)</f>
        <v>0</v>
      </c>
    </row>
    <row r="102" spans="1:5" ht="12.75">
      <c r="A102" s="5" t="str">
        <f ca="1">IFERROR(__xludf.DUMMYFUNCTION("""COMPUTED_VALUE"""),"ФОП Москаленко Людмила Степанівна")</f>
        <v>ФОП Москаленко Людмила Степанівна</v>
      </c>
      <c r="B102" s="21" t="str">
        <f ca="1">IFERROR(__xludf.DUMMYFUNCTION("""COMPUTED_VALUE"""),"2052709180")</f>
        <v>2052709180</v>
      </c>
      <c r="C102" s="4">
        <f ca="1">SUMIF(Відомості!$A$3:$A$2067,A102,Відомості!$C$3:$C$2067)</f>
        <v>0</v>
      </c>
      <c r="D102" s="4">
        <f ca="1">SUMIF(Відомості!$A$3:$A$2067,$A102,Відомості!$D$1443:$D$2067)</f>
        <v>0</v>
      </c>
      <c r="E102" s="4">
        <f ca="1">SUMIF(Відомості!$A$3:$A$2067,$A102,Відомості!$E$1443:$E$2067)</f>
        <v>0</v>
      </c>
    </row>
    <row r="103" spans="1:5" ht="12.75">
      <c r="A103" s="5" t="str">
        <f ca="1">IFERROR(__xludf.DUMMYFUNCTION("""COMPUTED_VALUE"""),"ДУ ""Чернігівський обласний лабораторний центр МОЗ України""")</f>
        <v>ДУ "Чернігівський обласний лабораторний центр МОЗ України"</v>
      </c>
      <c r="B103" s="21" t="str">
        <f ca="1">IFERROR(__xludf.DUMMYFUNCTION("""COMPUTED_VALUE"""),"38509742")</f>
        <v>38509742</v>
      </c>
      <c r="C103" s="4">
        <f ca="1">SUMIF(Відомості!$A$3:$A$2067,A103,Відомості!$C$3:$C$2067)</f>
        <v>0</v>
      </c>
      <c r="D103" s="4">
        <f ca="1">SUMIF(Відомості!$A$3:$A$2067,$A103,Відомості!$D$1443:$D$2067)</f>
        <v>0</v>
      </c>
      <c r="E103" s="4">
        <f ca="1">SUMIF(Відомості!$A$3:$A$2067,$A103,Відомості!$E$1443:$E$2067)</f>
        <v>0</v>
      </c>
    </row>
    <row r="104" spans="1:5" ht="12.75">
      <c r="A104" s="5" t="str">
        <f ca="1">IFERROR(__xludf.DUMMYFUNCTION("""COMPUTED_VALUE"""),"ВП ""Хмельницька АЕС"" ДП ""Енергоатом""")</f>
        <v>ВП "Хмельницька АЕС" ДП "Енергоатом"</v>
      </c>
      <c r="B104" s="21" t="str">
        <f ca="1">IFERROR(__xludf.DUMMYFUNCTION("""COMPUTED_VALUE"""),"21313677")</f>
        <v>21313677</v>
      </c>
      <c r="C104" s="4">
        <f ca="1">SUMIF(Відомості!$A$3:$A$2067,A104,Відомості!$C$3:$C$2067)</f>
        <v>0</v>
      </c>
      <c r="D104" s="4">
        <f ca="1">SUMIF(Відомості!$A$3:$A$2067,$A104,Відомості!$D$1443:$D$2067)</f>
        <v>0</v>
      </c>
      <c r="E104" s="4">
        <f ca="1">SUMIF(Відомості!$A$3:$A$2067,$A104,Відомості!$E$1443:$E$2067)</f>
        <v>0</v>
      </c>
    </row>
    <row r="105" spans="1:5" ht="12.75">
      <c r="A105" s="5" t="str">
        <f ca="1">IFERROR(__xludf.DUMMYFUNCTION("""COMPUTED_VALUE"""),"ПрАТ ""Уманський завод ""Мегомметр"" виробничо-санітарна лабораторія")</f>
        <v>ПрАТ "Уманський завод "Мегомметр" виробничо-санітарна лабораторія</v>
      </c>
      <c r="B105" s="21" t="str">
        <f ca="1">IFERROR(__xludf.DUMMYFUNCTION("""COMPUTED_VALUE"""),"00226106")</f>
        <v>00226106</v>
      </c>
      <c r="C105" s="4">
        <f ca="1">SUMIF(Відомості!$A$3:$A$2067,A105,Відомості!$C$3:$C$2067)</f>
        <v>0</v>
      </c>
      <c r="D105" s="4">
        <f ca="1">SUMIF(Відомості!$A$3:$A$2067,$A105,Відомості!$D$1443:$D$2067)</f>
        <v>0</v>
      </c>
      <c r="E105" s="4">
        <f ca="1">SUMIF(Відомості!$A$3:$A$2067,$A105,Відомості!$E$1443:$E$2067)</f>
        <v>0</v>
      </c>
    </row>
    <row r="106" spans="1:5" ht="12.75">
      <c r="A106" s="5" t="str">
        <f ca="1">IFERROR(__xludf.DUMMYFUNCTION("""COMPUTED_VALUE"""),"ВП Волочиський машинобудівний завод            ПАТ ""Мотор Січ""")</f>
        <v>ВП Волочиський машинобудівний завод            ПАТ "Мотор Січ"</v>
      </c>
      <c r="B106" s="21" t="str">
        <f ca="1">IFERROR(__xludf.DUMMYFUNCTION("""COMPUTED_VALUE"""),"21322535")</f>
        <v>21322535</v>
      </c>
      <c r="C106" s="4">
        <f ca="1">SUMIF(Відомості!$A$3:$A$2067,A106,Відомості!$C$3:$C$2067)</f>
        <v>0</v>
      </c>
      <c r="D106" s="4">
        <f ca="1">SUMIF(Відомості!$A$3:$A$2067,$A106,Відомості!$D$1443:$D$2067)</f>
        <v>0</v>
      </c>
      <c r="E106" s="4">
        <f ca="1">SUMIF(Відомості!$A$3:$A$2067,$A106,Відомості!$E$1443:$E$2067)</f>
        <v>0</v>
      </c>
    </row>
    <row r="107" spans="1:5" ht="12.75">
      <c r="A107" s="5" t="str">
        <f ca="1">IFERROR(__xludf.DUMMYFUNCTION("""COMPUTED_VALUE"""),"ПрАТ ""Дніпровський коксохімічний завод""      санітарно-технічна лабораторія")</f>
        <v>ПрАТ "Дніпровський коксохімічний завод"      санітарно-технічна лабораторія</v>
      </c>
      <c r="B107" s="21" t="str">
        <f ca="1">IFERROR(__xludf.DUMMYFUNCTION("""COMPUTED_VALUE"""),"05393085")</f>
        <v>05393085</v>
      </c>
      <c r="C107" s="4">
        <f ca="1">SUMIF(Відомості!$A$3:$A$2067,A107,Відомості!$C$3:$C$2067)</f>
        <v>0</v>
      </c>
      <c r="D107" s="4">
        <f ca="1">SUMIF(Відомості!$A$3:$A$2067,$A107,Відомості!$D$1443:$D$2067)</f>
        <v>0</v>
      </c>
      <c r="E107" s="4">
        <f ca="1">SUMIF(Відомості!$A$3:$A$2067,$A107,Відомості!$E$1443:$E$2067)</f>
        <v>0</v>
      </c>
    </row>
    <row r="108" spans="1:5" ht="12.75">
      <c r="A108" s="5" t="str">
        <f ca="1">IFERROR(__xludf.DUMMYFUNCTION("""COMPUTED_VALUE"""),"ПрАТ ""Миколаївський експерно-технічний центр""")</f>
        <v>ПрАТ "Миколаївський експерно-технічний центр"</v>
      </c>
      <c r="B108" s="21" t="str">
        <f ca="1">IFERROR(__xludf.DUMMYFUNCTION("""COMPUTED_VALUE"""),"23083365")</f>
        <v>23083365</v>
      </c>
      <c r="C108" s="4">
        <f ca="1">SUMIF(Відомості!$A$3:$A$2067,A108,Відомості!$C$3:$C$2067)</f>
        <v>0</v>
      </c>
      <c r="D108" s="4">
        <f ca="1">SUMIF(Відомості!$A$3:$A$2067,$A108,Відомості!$D$1443:$D$2067)</f>
        <v>0</v>
      </c>
      <c r="E108" s="4">
        <f ca="1">SUMIF(Відомості!$A$3:$A$2067,$A108,Відомості!$E$1443:$E$2067)</f>
        <v>0</v>
      </c>
    </row>
    <row r="109" spans="1:5" ht="12.75">
      <c r="A109" s="5" t="str">
        <f ca="1">IFERROR(__xludf.DUMMYFUNCTION("""COMPUTED_VALUE"""),"ДУ ""Закарпатський обласний лабораторний центр МОЗ України""")</f>
        <v>ДУ "Закарпатський обласний лабораторний центр МОЗ України"</v>
      </c>
      <c r="B109" s="21" t="str">
        <f ca="1">IFERROR(__xludf.DUMMYFUNCTION("""COMPUTED_VALUE"""),"38475462")</f>
        <v>38475462</v>
      </c>
      <c r="C109" s="4">
        <f ca="1">SUMIF(Відомості!$A$3:$A$2067,A109,Відомості!$C$3:$C$2067)</f>
        <v>0</v>
      </c>
      <c r="D109" s="4">
        <f ca="1">SUMIF(Відомості!$A$3:$A$2067,$A109,Відомості!$D$1443:$D$2067)</f>
        <v>0</v>
      </c>
      <c r="E109" s="4">
        <f ca="1">SUMIF(Відомості!$A$3:$A$2067,$A109,Відомості!$E$1443:$E$2067)</f>
        <v>0</v>
      </c>
    </row>
    <row r="110" spans="1:5" ht="12.75">
      <c r="A110" s="5" t="str">
        <f ca="1">IFERROR(__xludf.DUMMYFUNCTION("""COMPUTED_VALUE"""),"ТОВ ""Спільне українсько-німецьке підприємство ""Товариство технічного нагляду ДІЕКС""")</f>
        <v>ТОВ "Спільне українсько-німецьке підприємство "Товариство технічного нагляду ДІЕКС"</v>
      </c>
      <c r="B110" s="21" t="str">
        <f ca="1">IFERROR(__xludf.DUMMYFUNCTION("""COMPUTED_VALUE"""),"32349901")</f>
        <v>32349901</v>
      </c>
      <c r="C110" s="4">
        <f ca="1">SUMIF(Відомості!$A$3:$A$2067,A110,Відомості!$C$3:$C$2067)</f>
        <v>0</v>
      </c>
      <c r="D110" s="4">
        <f ca="1">SUMIF(Відомості!$A$3:$A$2067,$A110,Відомості!$D$1443:$D$2067)</f>
        <v>0</v>
      </c>
      <c r="E110" s="4">
        <f ca="1">SUMIF(Відомості!$A$3:$A$2067,$A110,Відомості!$E$1443:$E$2067)</f>
        <v>0</v>
      </c>
    </row>
    <row r="111" spans="1:5" ht="12.75">
      <c r="A111" s="5" t="str">
        <f ca="1">IFERROR(__xludf.DUMMYFUNCTION("""COMPUTED_VALUE"""),"ТзОВ ""Моноліт-Еко""")</f>
        <v>ТзОВ "Моноліт-Еко"</v>
      </c>
      <c r="B111" s="21" t="str">
        <f ca="1">IFERROR(__xludf.DUMMYFUNCTION("""COMPUTED_VALUE"""),"32639930")</f>
        <v>32639930</v>
      </c>
      <c r="C111" s="4">
        <f ca="1">SUMIF(Відомості!$A$3:$A$2067,A111,Відомості!$C$3:$C$2067)</f>
        <v>0</v>
      </c>
      <c r="D111" s="4">
        <f ca="1">SUMIF(Відомості!$A$3:$A$2067,$A111,Відомості!$D$1443:$D$2067)</f>
        <v>0</v>
      </c>
      <c r="E111" s="4">
        <f ca="1">SUMIF(Відомості!$A$3:$A$2067,$A111,Відомості!$E$1443:$E$2067)</f>
        <v>0</v>
      </c>
    </row>
    <row r="112" spans="1:5" ht="12.75">
      <c r="A112" s="5" t="str">
        <f ca="1">IFERROR(__xludf.DUMMYFUNCTION("""COMPUTED_VALUE"""),"ДП ""Конструкторське бюро ""Південне"" ім. М.К. Янгеля""")</f>
        <v>ДП "Конструкторське бюро "Південне" ім. М.К. Янгеля"</v>
      </c>
      <c r="B112" s="21" t="str">
        <f ca="1">IFERROR(__xludf.DUMMYFUNCTION("""COMPUTED_VALUE"""),"14308304")</f>
        <v>14308304</v>
      </c>
      <c r="C112" s="4">
        <f ca="1">SUMIF(Відомості!$A$3:$A$2067,A112,Відомості!$C$3:$C$2067)</f>
        <v>0</v>
      </c>
      <c r="D112" s="4">
        <f ca="1">SUMIF(Відомості!$A$3:$A$2067,$A112,Відомості!$D$1443:$D$2067)</f>
        <v>0</v>
      </c>
      <c r="E112" s="4">
        <f ca="1">SUMIF(Відомості!$A$3:$A$2067,$A112,Відомості!$E$1443:$E$2067)</f>
        <v>0</v>
      </c>
    </row>
    <row r="113" spans="1:5" ht="12.75">
      <c r="A113" s="5" t="str">
        <f ca="1">IFERROR(__xludf.DUMMYFUNCTION("""COMPUTED_VALUE"""),"АТ ""Дніпропетровський стрілочний завод""")</f>
        <v>АТ "Дніпропетровський стрілочний завод"</v>
      </c>
      <c r="B113" s="21" t="str">
        <f ca="1">IFERROR(__xludf.DUMMYFUNCTION("""COMPUTED_VALUE"""),"14367980")</f>
        <v>14367980</v>
      </c>
      <c r="C113" s="4">
        <f ca="1">SUMIF(Відомості!$A$3:$A$2067,A113,Відомості!$C$3:$C$2067)</f>
        <v>0</v>
      </c>
      <c r="D113" s="4">
        <f ca="1">SUMIF(Відомості!$A$3:$A$2067,$A113,Відомості!$D$1443:$D$2067)</f>
        <v>0</v>
      </c>
      <c r="E113" s="4">
        <f ca="1">SUMIF(Відомості!$A$3:$A$2067,$A113,Відомості!$E$1443:$E$2067)</f>
        <v>0</v>
      </c>
    </row>
    <row r="114" spans="1:5" ht="12.75">
      <c r="A114" s="5" t="str">
        <f ca="1">IFERROR(__xludf.DUMMYFUNCTION("""COMPUTED_VALUE"""),"ДП ""Завод ""Електроважмаш""")</f>
        <v>ДП "Завод "Електроважмаш"</v>
      </c>
      <c r="B114" s="21" t="str">
        <f ca="1">IFERROR(__xludf.DUMMYFUNCTION("""COMPUTED_VALUE"""),"00213121")</f>
        <v>00213121</v>
      </c>
      <c r="C114" s="4">
        <f ca="1">SUMIF(Відомості!$A$3:$A$2067,A114,Відомості!$C$3:$C$2067)</f>
        <v>0</v>
      </c>
      <c r="D114" s="4">
        <f ca="1">SUMIF(Відомості!$A$3:$A$2067,$A114,Відомості!$D$1443:$D$2067)</f>
        <v>0</v>
      </c>
      <c r="E114" s="4">
        <f ca="1">SUMIF(Відомості!$A$3:$A$2067,$A114,Відомості!$E$1443:$E$2067)</f>
        <v>0</v>
      </c>
    </row>
    <row r="115" spans="1:5" ht="12.75">
      <c r="A115" s="5" t="str">
        <f ca="1">IFERROR(__xludf.DUMMYFUNCTION("""COMPUTED_VALUE"""),"ДП ""Вінницький експертно-технічний центр Держпраці""")</f>
        <v>ДП "Вінницький експертно-технічний центр Держпраці"</v>
      </c>
      <c r="B115" s="21" t="str">
        <f ca="1">IFERROR(__xludf.DUMMYFUNCTION("""COMPUTED_VALUE"""),"21727350")</f>
        <v>21727350</v>
      </c>
      <c r="C115" s="4">
        <f ca="1">SUMIF(Відомості!$A$3:$A$2067,A115,Відомості!$C$3:$C$2067)</f>
        <v>0</v>
      </c>
      <c r="D115" s="4">
        <f ca="1">SUMIF(Відомості!$A$3:$A$2067,$A115,Відомості!$D$1443:$D$2067)</f>
        <v>0</v>
      </c>
      <c r="E115" s="4">
        <f ca="1">SUMIF(Відомості!$A$3:$A$2067,$A115,Відомості!$E$1443:$E$2067)</f>
        <v>0</v>
      </c>
    </row>
    <row r="116" spans="1:5" ht="12.75">
      <c r="A116" s="5" t="str">
        <f ca="1">IFERROR(__xludf.DUMMYFUNCTION("""COMPUTED_VALUE"""),"ПАТ ""Одеський кабельний завод ""Одескабель""")</f>
        <v>ПАТ "Одеський кабельний завод "Одескабель"</v>
      </c>
      <c r="B116" s="21" t="str">
        <f ca="1">IFERROR(__xludf.DUMMYFUNCTION("""COMPUTED_VALUE"""),"05758730")</f>
        <v>05758730</v>
      </c>
      <c r="C116" s="4">
        <f ca="1">SUMIF(Відомості!$A$3:$A$2067,A116,Відомості!$C$3:$C$2067)</f>
        <v>0</v>
      </c>
      <c r="D116" s="4">
        <f ca="1">SUMIF(Відомості!$A$3:$A$2067,$A116,Відомості!$D$1443:$D$2067)</f>
        <v>0</v>
      </c>
      <c r="E116" s="4">
        <f ca="1">SUMIF(Відомості!$A$3:$A$2067,$A116,Відомості!$E$1443:$E$2067)</f>
        <v>0</v>
      </c>
    </row>
    <row r="117" spans="1:5" ht="25.5">
      <c r="A117" s="5" t="str">
        <f ca="1">IFERROR(__xludf.DUMMYFUNCTION("""COMPUTED_VALUE"""),"Києво-Святошинський районний відділ лабораторних досліджень ДУ ""Київський обласний лабораторний центр МОЗ України""")</f>
        <v>Києво-Святошинський районний відділ лабораторних досліджень ДУ "Київський обласний лабораторний центр МОЗ України"</v>
      </c>
      <c r="B117" s="21" t="str">
        <f ca="1">IFERROR(__xludf.DUMMYFUNCTION("""COMPUTED_VALUE"""),"38568766")</f>
        <v>38568766</v>
      </c>
      <c r="C117" s="4">
        <f ca="1">SUMIF(Відомості!$A$3:$A$2067,A117,Відомості!$C$3:$C$2067)</f>
        <v>0</v>
      </c>
      <c r="D117" s="4">
        <f ca="1">SUMIF(Відомості!$A$3:$A$2067,$A117,Відомості!$D$1443:$D$2067)</f>
        <v>0</v>
      </c>
      <c r="E117" s="4">
        <f ca="1">SUMIF(Відомості!$A$3:$A$2067,$A117,Відомості!$E$1443:$E$2067)</f>
        <v>0</v>
      </c>
    </row>
    <row r="118" spans="1:5" ht="12.75">
      <c r="A118" s="5" t="str">
        <f ca="1">IFERROR(__xludf.DUMMYFUNCTION("""COMPUTED_VALUE"""),"Військова частина А0972 санітарно-гігієнічна лабораторія")</f>
        <v>Військова частина А0972 санітарно-гігієнічна лабораторія</v>
      </c>
      <c r="B118" s="21" t="str">
        <f ca="1">IFERROR(__xludf.DUMMYFUNCTION("""COMPUTED_VALUE"""),"07782632")</f>
        <v>07782632</v>
      </c>
      <c r="C118" s="4">
        <f ca="1">SUMIF(Відомості!$A$3:$A$2067,A118,Відомості!$C$3:$C$2067)</f>
        <v>0</v>
      </c>
      <c r="D118" s="4">
        <f ca="1">SUMIF(Відомості!$A$3:$A$2067,$A118,Відомості!$D$1443:$D$2067)</f>
        <v>0</v>
      </c>
      <c r="E118" s="4">
        <f ca="1">SUMIF(Відомості!$A$3:$A$2067,$A118,Відомості!$E$1443:$E$2067)</f>
        <v>0</v>
      </c>
    </row>
    <row r="119" spans="1:5" ht="12.75">
      <c r="A119" s="5" t="str">
        <f ca="1">IFERROR(__xludf.DUMMYFUNCTION("""COMPUTED_VALUE"""),"ДУ ""Херсонський обласний лабораторний центр МОЗ України""")</f>
        <v>ДУ "Херсонський обласний лабораторний центр МОЗ України"</v>
      </c>
      <c r="B119" s="21" t="str">
        <f ca="1">IFERROR(__xludf.DUMMYFUNCTION("""COMPUTED_VALUE"""),"38481146")</f>
        <v>38481146</v>
      </c>
      <c r="C119" s="4">
        <f ca="1">SUMIF(Відомості!$A$3:$A$2067,A119,Відомості!$C$3:$C$2067)</f>
        <v>0</v>
      </c>
      <c r="D119" s="4">
        <f ca="1">SUMIF(Відомості!$A$3:$A$2067,$A119,Відомості!$D$1443:$D$2067)</f>
        <v>0</v>
      </c>
      <c r="E119" s="4">
        <f ca="1">SUMIF(Відомості!$A$3:$A$2067,$A119,Відомості!$E$1443:$E$2067)</f>
        <v>0</v>
      </c>
    </row>
    <row r="120" spans="1:5" ht="12.75">
      <c r="A120" s="5" t="str">
        <f ca="1">IFERROR(__xludf.DUMMYFUNCTION("""COMPUTED_VALUE"""),"ДП ""Український науково-дослідний інститут медицини транспорту""")</f>
        <v>ДП "Український науково-дослідний інститут медицини транспорту"</v>
      </c>
      <c r="B120" s="21" t="str">
        <f ca="1">IFERROR(__xludf.DUMMYFUNCTION("""COMPUTED_VALUE"""),"01898233")</f>
        <v>01898233</v>
      </c>
      <c r="C120" s="4">
        <f ca="1">SUMIF(Відомості!$A$3:$A$2067,A120,Відомості!$C$3:$C$2067)</f>
        <v>0</v>
      </c>
      <c r="D120" s="4">
        <f ca="1">SUMIF(Відомості!$A$3:$A$2067,$A120,Відомості!$D$1443:$D$2067)</f>
        <v>0</v>
      </c>
      <c r="E120" s="4">
        <f ca="1">SUMIF(Відомості!$A$3:$A$2067,$A120,Відомості!$E$1443:$E$2067)</f>
        <v>0</v>
      </c>
    </row>
    <row r="121" spans="1:5" ht="12.75">
      <c r="A121" s="5" t="str">
        <f ca="1">IFERROR(__xludf.DUMMYFUNCTION("""COMPUTED_VALUE"""),"ПП ""А-ТЕСТ""")</f>
        <v>ПП "А-ТЕСТ"</v>
      </c>
      <c r="B121" s="21" t="str">
        <f ca="1">IFERROR(__xludf.DUMMYFUNCTION("""COMPUTED_VALUE"""),"22420501")</f>
        <v>22420501</v>
      </c>
      <c r="C121" s="4">
        <f ca="1">SUMIF(Відомості!$A$3:$A$2067,A121,Відомості!$C$3:$C$2067)</f>
        <v>0</v>
      </c>
      <c r="D121" s="4">
        <f ca="1">SUMIF(Відомості!$A$3:$A$2067,$A121,Відомості!$D$1443:$D$2067)</f>
        <v>0</v>
      </c>
      <c r="E121" s="4">
        <f ca="1">SUMIF(Відомості!$A$3:$A$2067,$A121,Відомості!$E$1443:$E$2067)</f>
        <v>0</v>
      </c>
    </row>
    <row r="122" spans="1:5" ht="12.75">
      <c r="A122" s="5" t="str">
        <f ca="1">IFERROR(__xludf.DUMMYFUNCTION("""COMPUTED_VALUE"""),"ДП ""Закарпатський експертно-технічний центр Держпраці""")</f>
        <v>ДП "Закарпатський експертно-технічний центр Держпраці"</v>
      </c>
      <c r="B122" s="21" t="str">
        <f ca="1">IFERROR(__xludf.DUMMYFUNCTION("""COMPUTED_VALUE"""),"38015558")</f>
        <v>38015558</v>
      </c>
      <c r="C122" s="4">
        <f ca="1">SUMIF(Відомості!$A$3:$A$2067,A122,Відомості!$C$3:$C$2067)</f>
        <v>0</v>
      </c>
      <c r="D122" s="4">
        <f ca="1">SUMIF(Відомості!$A$3:$A$2067,$A122,Відомості!$D$1443:$D$2067)</f>
        <v>0</v>
      </c>
      <c r="E122" s="4">
        <f ca="1">SUMIF(Відомості!$A$3:$A$2067,$A122,Відомості!$E$1443:$E$2067)</f>
        <v>0</v>
      </c>
    </row>
    <row r="123" spans="1:5" ht="12.75">
      <c r="A123" s="5" t="str">
        <f ca="1">IFERROR(__xludf.DUMMYFUNCTION("""COMPUTED_VALUE"""),"ДУ ""Дніпропетровський обласний лабораторний центр МОЗ України""")</f>
        <v>ДУ "Дніпропетровський обласний лабораторний центр МОЗ України"</v>
      </c>
      <c r="B123" s="21" t="str">
        <f ca="1">IFERROR(__xludf.DUMMYFUNCTION("""COMPUTED_VALUE"""),"38431598")</f>
        <v>38431598</v>
      </c>
      <c r="C123" s="4">
        <f ca="1">SUMIF(Відомості!$A$3:$A$2067,A123,Відомості!$C$3:$C$2067)</f>
        <v>0</v>
      </c>
      <c r="D123" s="4">
        <f ca="1">SUMIF(Відомості!$A$3:$A$2067,$A123,Відомості!$D$1443:$D$2067)</f>
        <v>0</v>
      </c>
      <c r="E123" s="4">
        <f ca="1">SUMIF(Відомості!$A$3:$A$2067,$A123,Відомості!$E$1443:$E$2067)</f>
        <v>0</v>
      </c>
    </row>
    <row r="124" spans="1:5" ht="12.75">
      <c r="A124" s="5" t="str">
        <f ca="1">IFERROR(__xludf.DUMMYFUNCTION("""COMPUTED_VALUE"""),"ПрАТ НВПП ""Енергомонтажвентиляція""")</f>
        <v>ПрАТ НВПП "Енергомонтажвентиляція"</v>
      </c>
      <c r="B124" s="21" t="str">
        <f ca="1">IFERROR(__xludf.DUMMYFUNCTION("""COMPUTED_VALUE"""),"37976899")</f>
        <v>37976899</v>
      </c>
      <c r="C124" s="4">
        <f ca="1">SUMIF(Відомості!$A$3:$A$2067,A124,Відомості!$C$3:$C$2067)</f>
        <v>0</v>
      </c>
      <c r="D124" s="4">
        <f ca="1">SUMIF(Відомості!$A$3:$A$2067,$A124,Відомості!$D$1443:$D$2067)</f>
        <v>0</v>
      </c>
      <c r="E124" s="4">
        <f ca="1">SUMIF(Відомості!$A$3:$A$2067,$A124,Відомості!$E$1443:$E$2067)</f>
        <v>0</v>
      </c>
    </row>
    <row r="125" spans="1:5" ht="12.75">
      <c r="A125" s="5" t="str">
        <f ca="1">IFERROR(__xludf.DUMMYFUNCTION("""COMPUTED_VALUE"""),"ДП ""Запорізьке машинобудівне конструкторське бюро ""Прогрес"" ім. академіка О.Г.Івченка")</f>
        <v>ДП "Запорізьке машинобудівне конструкторське бюро "Прогрес" ім. академіка О.Г.Івченка</v>
      </c>
      <c r="B125" s="21" t="str">
        <f ca="1">IFERROR(__xludf.DUMMYFUNCTION("""COMPUTED_VALUE"""),"14312921")</f>
        <v>14312921</v>
      </c>
      <c r="C125" s="4">
        <f ca="1">SUMIF(Відомості!$A$3:$A$2067,A125,Відомості!$C$3:$C$2067)</f>
        <v>0</v>
      </c>
      <c r="D125" s="4">
        <f ca="1">SUMIF(Відомості!$A$3:$A$2067,$A125,Відомості!$D$1443:$D$2067)</f>
        <v>0</v>
      </c>
      <c r="E125" s="4">
        <f ca="1">SUMIF(Відомості!$A$3:$A$2067,$A125,Відомості!$E$1443:$E$2067)</f>
        <v>0</v>
      </c>
    </row>
    <row r="126" spans="1:5" ht="12.75">
      <c r="A126" s="5" t="str">
        <f ca="1">IFERROR(__xludf.DUMMYFUNCTION("""COMPUTED_VALUE"""),"Ужгородська міськрайонна філія ДУ ""Закарпатський обласний лабораторний центр МОЗ України""")</f>
        <v>Ужгородська міськрайонна філія ДУ "Закарпатський обласний лабораторний центр МОЗ України"</v>
      </c>
      <c r="B126" s="21" t="str">
        <f ca="1">IFERROR(__xludf.DUMMYFUNCTION("""COMPUTED_VALUE"""),"38533513")</f>
        <v>38533513</v>
      </c>
      <c r="C126" s="4">
        <f ca="1">SUMIF(Відомості!$A$3:$A$2067,A126,Відомості!$C$3:$C$2067)</f>
        <v>0</v>
      </c>
      <c r="D126" s="4">
        <f ca="1">SUMIF(Відомості!$A$3:$A$2067,$A126,Відомості!$D$1443:$D$2067)</f>
        <v>0</v>
      </c>
      <c r="E126" s="4">
        <f ca="1">SUMIF(Відомості!$A$3:$A$2067,$A126,Відомості!$E$1443:$E$2067)</f>
        <v>0</v>
      </c>
    </row>
    <row r="127" spans="1:5" ht="12.75">
      <c r="A127" s="5" t="str">
        <f ca="1">IFERROR(__xludf.DUMMYFUNCTION("""COMPUTED_VALUE"""),"ВП ""Запорізька атомна електрична станція"" ДП ""НАЕК ""Енергоатом""")</f>
        <v>ВП "Запорізька атомна електрична станція" ДП "НАЕК "Енергоатом"</v>
      </c>
      <c r="B127" s="21" t="str">
        <f ca="1">IFERROR(__xludf.DUMMYFUNCTION("""COMPUTED_VALUE"""),"19355964")</f>
        <v>19355964</v>
      </c>
      <c r="C127" s="4">
        <f ca="1">SUMIF(Відомості!$A$3:$A$2067,A127,Відомості!$C$3:$C$2067)</f>
        <v>0</v>
      </c>
      <c r="D127" s="4">
        <f ca="1">SUMIF(Відомості!$A$3:$A$2067,$A127,Відомості!$D$1443:$D$2067)</f>
        <v>0</v>
      </c>
      <c r="E127" s="4">
        <f ca="1">SUMIF(Відомості!$A$3:$A$2067,$A127,Відомості!$E$1443:$E$2067)</f>
        <v>0</v>
      </c>
    </row>
    <row r="128" spans="1:5" ht="12.75">
      <c r="A128" s="5" t="str">
        <f ca="1">IFERROR(__xludf.DUMMYFUNCTION("""COMPUTED_VALUE"""),"ВП ""Управління ""Західвуглепромсанекологія"" ДП ""Львіввугілля""")</f>
        <v>ВП "Управління "Західвуглепромсанекологія" ДП "Львіввугілля"</v>
      </c>
      <c r="B128" s="21" t="str">
        <f ca="1">IFERROR(__xludf.DUMMYFUNCTION("""COMPUTED_VALUE"""),"26307902")</f>
        <v>26307902</v>
      </c>
      <c r="C128" s="4">
        <f ca="1">SUMIF(Відомості!$A$3:$A$2067,A128,Відомості!$C$3:$C$2067)</f>
        <v>0</v>
      </c>
      <c r="D128" s="4">
        <f ca="1">SUMIF(Відомості!$A$3:$A$2067,$A128,Відомості!$D$1443:$D$2067)</f>
        <v>0</v>
      </c>
      <c r="E128" s="4">
        <f ca="1">SUMIF(Відомості!$A$3:$A$2067,$A128,Відомості!$E$1443:$E$2067)</f>
        <v>0</v>
      </c>
    </row>
    <row r="129" spans="1:5" ht="25.5">
      <c r="A129" s="5" t="str">
        <f ca="1">IFERROR(__xludf.DUMMYFUNCTION("""COMPUTED_VALUE"""),"ПрАТ ""Дніпроспецсталь""  лабораторія захисту водного та повітряного басейнів відділу охорони навколишнього середовища")</f>
        <v>ПрАТ "Дніпроспецсталь"  лабораторія захисту водного та повітряного басейнів відділу охорони навколишнього середовища</v>
      </c>
      <c r="B129" s="21" t="str">
        <f ca="1">IFERROR(__xludf.DUMMYFUNCTION("""COMPUTED_VALUE"""),"00186536")</f>
        <v>00186536</v>
      </c>
      <c r="C129" s="4">
        <f ca="1">SUMIF(Відомості!$A$3:$A$2067,A129,Відомості!$C$3:$C$2067)</f>
        <v>0</v>
      </c>
      <c r="D129" s="4">
        <f ca="1">SUMIF(Відомості!$A$3:$A$2067,$A129,Відомості!$D$1443:$D$2067)</f>
        <v>0</v>
      </c>
      <c r="E129" s="4">
        <f ca="1">SUMIF(Відомості!$A$3:$A$2067,$A129,Відомості!$E$1443:$E$2067)</f>
        <v>0</v>
      </c>
    </row>
    <row r="130" spans="1:5" ht="12.75">
      <c r="A130" s="5" t="str">
        <f ca="1">IFERROR(__xludf.DUMMYFUNCTION("""COMPUTED_VALUE"""),"Приватне науково-виробниче підприємство ""Екологія""")</f>
        <v>Приватне науково-виробниче підприємство "Екологія"</v>
      </c>
      <c r="B130" s="21" t="str">
        <f ca="1">IFERROR(__xludf.DUMMYFUNCTION("""COMPUTED_VALUE"""),"30937612")</f>
        <v>30937612</v>
      </c>
      <c r="C130" s="4">
        <f ca="1">SUMIF(Відомості!$A$3:$A$2067,A130,Відомості!$C$3:$C$2067)</f>
        <v>0</v>
      </c>
      <c r="D130" s="4">
        <f ca="1">SUMIF(Відомості!$A$3:$A$2067,$A130,Відомості!$D$1443:$D$2067)</f>
        <v>0</v>
      </c>
      <c r="E130" s="4">
        <f ca="1">SUMIF(Відомості!$A$3:$A$2067,$A130,Відомості!$E$1443:$E$2067)</f>
        <v>0</v>
      </c>
    </row>
    <row r="131" spans="1:5" ht="12.75">
      <c r="A131" s="5" t="str">
        <f ca="1">IFERROR(__xludf.DUMMYFUNCTION("""COMPUTED_VALUE"""),"АТ ""Покровський гірничо-збагачувальний комбінат""")</f>
        <v>АТ "Покровський гірничо-збагачувальний комбінат"</v>
      </c>
      <c r="B131" s="21" t="str">
        <f ca="1">IFERROR(__xludf.DUMMYFUNCTION("""COMPUTED_VALUE"""),"00190928")</f>
        <v>00190928</v>
      </c>
      <c r="C131" s="4">
        <f ca="1">SUMIF(Відомості!$A$3:$A$2067,A131,Відомості!$C$3:$C$2067)</f>
        <v>0</v>
      </c>
      <c r="D131" s="4">
        <f ca="1">SUMIF(Відомості!$A$3:$A$2067,$A131,Відомості!$D$1443:$D$2067)</f>
        <v>0</v>
      </c>
      <c r="E131" s="4">
        <f ca="1">SUMIF(Відомості!$A$3:$A$2067,$A131,Відомості!$E$1443:$E$2067)</f>
        <v>0</v>
      </c>
    </row>
    <row r="132" spans="1:5" ht="12.75">
      <c r="A132" s="5" t="str">
        <f ca="1">IFERROR(__xludf.DUMMYFUNCTION("""COMPUTED_VALUE"""),"ДУ ""Полтавський обласний лабораторний центр МОЗ України""")</f>
        <v>ДУ "Полтавський обласний лабораторний центр МОЗ України"</v>
      </c>
      <c r="B132" s="21" t="str">
        <f ca="1">IFERROR(__xludf.DUMMYFUNCTION("""COMPUTED_VALUE"""),"38502841")</f>
        <v>38502841</v>
      </c>
      <c r="C132" s="4">
        <f ca="1">SUMIF(Відомості!$A$3:$A$2067,A132,Відомості!$C$3:$C$2067)</f>
        <v>0</v>
      </c>
      <c r="D132" s="4">
        <f ca="1">SUMIF(Відомості!$A$3:$A$2067,$A132,Відомості!$D$1443:$D$2067)</f>
        <v>0</v>
      </c>
      <c r="E132" s="4">
        <f ca="1">SUMIF(Відомості!$A$3:$A$2067,$A132,Відомості!$E$1443:$E$2067)</f>
        <v>0</v>
      </c>
    </row>
    <row r="133" spans="1:5" ht="12.75">
      <c r="A133" s="5" t="str">
        <f ca="1">IFERROR(__xludf.DUMMYFUNCTION("""COMPUTED_VALUE"""),"ТОВ ""НВЦ ""Новатор"" ")</f>
        <v xml:space="preserve">ТОВ "НВЦ "Новатор" </v>
      </c>
      <c r="B133" s="21" t="str">
        <f ca="1">IFERROR(__xludf.DUMMYFUNCTION("""COMPUTED_VALUE"""),"35402145")</f>
        <v>35402145</v>
      </c>
      <c r="C133" s="4">
        <f ca="1">SUMIF(Відомості!$A$3:$A$2067,A133,Відомості!$C$3:$C$2067)</f>
        <v>0</v>
      </c>
      <c r="D133" s="4">
        <f ca="1">SUMIF(Відомості!$A$3:$A$2067,$A133,Відомості!$D$1443:$D$2067)</f>
        <v>0</v>
      </c>
      <c r="E133" s="4">
        <f ca="1">SUMIF(Відомості!$A$3:$A$2067,$A133,Відомості!$E$1443:$E$2067)</f>
        <v>0</v>
      </c>
    </row>
    <row r="134" spans="1:5" ht="12.75">
      <c r="A134" s="5" t="str">
        <f ca="1">IFERROR(__xludf.DUMMYFUNCTION("""COMPUTED_VALUE"""),"ДП ""Сумський експертно-технічний центр Держпраці""")</f>
        <v>ДП "Сумський експертно-технічний центр Держпраці"</v>
      </c>
      <c r="B134" s="21" t="str">
        <f ca="1">IFERROR(__xludf.DUMMYFUNCTION("""COMPUTED_VALUE"""),"30175035")</f>
        <v>30175035</v>
      </c>
      <c r="C134" s="4">
        <f ca="1">SUMIF(Відомості!$A$3:$A$2067,A134,Відомості!$C$3:$C$2067)</f>
        <v>0</v>
      </c>
      <c r="D134" s="4">
        <f ca="1">SUMIF(Відомості!$A$3:$A$2067,$A134,Відомості!$D$1443:$D$2067)</f>
        <v>0</v>
      </c>
      <c r="E134" s="4">
        <f ca="1">SUMIF(Відомості!$A$3:$A$2067,$A134,Відомості!$E$1443:$E$2067)</f>
        <v>0</v>
      </c>
    </row>
    <row r="135" spans="1:5" ht="12.75">
      <c r="A135" s="5" t="str">
        <f ca="1">IFERROR(__xludf.DUMMYFUNCTION("""COMPUTED_VALUE"""),"АТ ""Запорізький завод феросплавів""")</f>
        <v>АТ "Запорізький завод феросплавів"</v>
      </c>
      <c r="B135" s="21" t="str">
        <f ca="1">IFERROR(__xludf.DUMMYFUNCTION("""COMPUTED_VALUE"""),"00186542")</f>
        <v>00186542</v>
      </c>
      <c r="C135" s="4">
        <f ca="1">SUMIF(Відомості!$A$3:$A$2067,A135,Відомості!$C$3:$C$2067)</f>
        <v>0</v>
      </c>
      <c r="D135" s="4">
        <f ca="1">SUMIF(Відомості!$A$3:$A$2067,$A135,Відомості!$D$1443:$D$2067)</f>
        <v>0</v>
      </c>
      <c r="E135" s="4">
        <f ca="1">SUMIF(Відомості!$A$3:$A$2067,$A135,Відомості!$E$1443:$E$2067)</f>
        <v>0</v>
      </c>
    </row>
    <row r="136" spans="1:5" ht="12.75">
      <c r="A136" s="5" t="str">
        <f ca="1">IFERROR(__xludf.DUMMYFUNCTION("""COMPUTED_VALUE"""),"ДУ ""Волинський обласний лабораторний центр МОЗ України""")</f>
        <v>ДУ "Волинський обласний лабораторний центр МОЗ України"</v>
      </c>
      <c r="B136" s="21" t="str">
        <f ca="1">IFERROR(__xludf.DUMMYFUNCTION("""COMPUTED_VALUE"""),"38474592")</f>
        <v>38474592</v>
      </c>
      <c r="C136" s="4">
        <f ca="1">SUMIF(Відомості!$A$3:$A$2067,A136,Відомості!$C$3:$C$2067)</f>
        <v>0</v>
      </c>
      <c r="D136" s="4">
        <f ca="1">SUMIF(Відомості!$A$3:$A$2067,$A136,Відомості!$D$1443:$D$2067)</f>
        <v>0</v>
      </c>
      <c r="E136" s="4">
        <f ca="1">SUMIF(Відомості!$A$3:$A$2067,$A136,Відомості!$E$1443:$E$2067)</f>
        <v>0</v>
      </c>
    </row>
    <row r="137" spans="1:5" ht="12.75">
      <c r="A137" s="5" t="str">
        <f ca="1">IFERROR(__xludf.DUMMYFUNCTION("""COMPUTED_VALUE"""),"ПрАТ ""Дніпровський металургійний завод""  лабораторія санітарна")</f>
        <v>ПрАТ "Дніпровський металургійний завод"  лабораторія санітарна</v>
      </c>
      <c r="B137" s="21" t="str">
        <f ca="1">IFERROR(__xludf.DUMMYFUNCTION("""COMPUTED_VALUE"""),"05393056")</f>
        <v>05393056</v>
      </c>
      <c r="C137" s="4">
        <f ca="1">SUMIF(Відомості!$A$3:$A$2067,A137,Відомості!$C$3:$C$2067)</f>
        <v>0</v>
      </c>
      <c r="D137" s="4">
        <f ca="1">SUMIF(Відомості!$A$3:$A$2067,$A137,Відомості!$D$1443:$D$2067)</f>
        <v>0</v>
      </c>
      <c r="E137" s="4">
        <f ca="1">SUMIF(Відомості!$A$3:$A$2067,$A137,Відомості!$E$1443:$E$2067)</f>
        <v>0</v>
      </c>
    </row>
    <row r="138" spans="1:5" ht="12.75">
      <c r="A138" s="5" t="str">
        <f ca="1">IFERROR(__xludf.DUMMYFUNCTION("""COMPUTED_VALUE"""),"НВПП ""Еко-ЦЕНТР""")</f>
        <v>НВПП "Еко-ЦЕНТР"</v>
      </c>
      <c r="B138" s="21" t="str">
        <f ca="1">IFERROR(__xludf.DUMMYFUNCTION("""COMPUTED_VALUE"""),"32370949")</f>
        <v>32370949</v>
      </c>
      <c r="C138" s="4">
        <f ca="1">SUMIF(Відомості!$A$3:$A$2067,A138,Відомості!$C$3:$C$2067)</f>
        <v>0</v>
      </c>
      <c r="D138" s="4">
        <f ca="1">SUMIF(Відомості!$A$3:$A$2067,$A138,Відомості!$D$1443:$D$2067)</f>
        <v>0</v>
      </c>
      <c r="E138" s="4">
        <f ca="1">SUMIF(Відомості!$A$3:$A$2067,$A138,Відомості!$E$1443:$E$2067)</f>
        <v>0</v>
      </c>
    </row>
    <row r="139" spans="1:5" ht="12.75">
      <c r="A139" s="5" t="str">
        <f ca="1">IFERROR(__xludf.DUMMYFUNCTION("""COMPUTED_VALUE"""),"ДУ ""Вінницький обласний лабораторний центр МОЗ України""")</f>
        <v>ДУ "Вінницький обласний лабораторний центр МОЗ України"</v>
      </c>
      <c r="B139" s="21" t="str">
        <f ca="1">IFERROR(__xludf.DUMMYFUNCTION("""COMPUTED_VALUE"""),"38512294")</f>
        <v>38512294</v>
      </c>
      <c r="C139" s="4">
        <f ca="1">SUMIF(Відомості!$A$3:$A$2067,A139,Відомості!$C$3:$C$2067)</f>
        <v>0</v>
      </c>
      <c r="D139" s="4">
        <f ca="1">SUMIF(Відомості!$A$3:$A$2067,$A139,Відомості!$D$1443:$D$2067)</f>
        <v>0</v>
      </c>
      <c r="E139" s="4">
        <f ca="1">SUMIF(Відомості!$A$3:$A$2067,$A139,Відомості!$E$1443:$E$2067)</f>
        <v>0</v>
      </c>
    </row>
    <row r="140" spans="1:5" ht="12.75">
      <c r="A140" s="5" t="str">
        <f ca="1">IFERROR(__xludf.DUMMYFUNCTION("""COMPUTED_VALUE"""),"ТОВ «НВП «Індастріал Лаб»")</f>
        <v>ТОВ «НВП «Індастріал Лаб»</v>
      </c>
      <c r="B140" s="21" t="str">
        <f ca="1">IFERROR(__xludf.DUMMYFUNCTION("""COMPUTED_VALUE"""),"42864600")</f>
        <v>42864600</v>
      </c>
      <c r="C140" s="4">
        <f ca="1">SUMIF(Відомості!$A$3:$A$2067,A140,Відомості!$C$3:$C$2067)</f>
        <v>0</v>
      </c>
      <c r="D140" s="4">
        <f ca="1">SUMIF(Відомості!$A$3:$A$2067,$A140,Відомості!$D$1443:$D$2067)</f>
        <v>0</v>
      </c>
      <c r="E140" s="4">
        <f ca="1">SUMIF(Відомості!$A$3:$A$2067,$A140,Відомості!$E$1443:$E$2067)</f>
        <v>0</v>
      </c>
    </row>
    <row r="141" spans="1:5" ht="12.75">
      <c r="A141" s="5" t="str">
        <f ca="1">IFERROR(__xludf.DUMMYFUNCTION("""COMPUTED_VALUE"""),"Миколаївська філія ДП ""Чорноморський експертно-технічний центр Держпраці""")</f>
        <v>Миколаївська філія ДП "Чорноморський експертно-технічний центр Держпраці"</v>
      </c>
      <c r="B141" s="21" t="str">
        <f ca="1">IFERROR(__xludf.DUMMYFUNCTION("""COMPUTED_VALUE"""),"35786786")</f>
        <v>35786786</v>
      </c>
      <c r="C141" s="4">
        <f ca="1">SUMIF(Відомості!$A$3:$A$2067,A141,Відомості!$C$3:$C$2067)</f>
        <v>0</v>
      </c>
      <c r="D141" s="4">
        <f ca="1">SUMIF(Відомості!$A$3:$A$2067,$A141,Відомості!$D$1443:$D$2067)</f>
        <v>0</v>
      </c>
      <c r="E141" s="4">
        <f ca="1">SUMIF(Відомості!$A$3:$A$2067,$A141,Відомості!$E$1443:$E$2067)</f>
        <v>0</v>
      </c>
    </row>
    <row r="142" spans="1:5" ht="12.75">
      <c r="A142" s="5" t="str">
        <f ca="1">IFERROR(__xludf.DUMMYFUNCTION("""COMPUTED_VALUE"""),"АТ ""Нікопольський завод феросплавів"" санітарно-технічна лабораторія")</f>
        <v>АТ "Нікопольський завод феросплавів" санітарно-технічна лабораторія</v>
      </c>
      <c r="B142" s="21" t="str">
        <f ca="1">IFERROR(__xludf.DUMMYFUNCTION("""COMPUTED_VALUE"""),"00186520")</f>
        <v>00186520</v>
      </c>
      <c r="C142" s="4">
        <f ca="1">SUMIF(Відомості!$A$3:$A$2067,A142,Відомості!$C$3:$C$2067)</f>
        <v>0</v>
      </c>
      <c r="D142" s="4">
        <f ca="1">SUMIF(Відомості!$A$3:$A$2067,$A142,Відомості!$D$1443:$D$2067)</f>
        <v>0</v>
      </c>
      <c r="E142" s="4">
        <f ca="1">SUMIF(Відомості!$A$3:$A$2067,$A142,Відомості!$E$1443:$E$2067)</f>
        <v>0</v>
      </c>
    </row>
    <row r="143" spans="1:5" ht="12.75">
      <c r="A143" s="5" t="str">
        <f ca="1">IFERROR(__xludf.DUMMYFUNCTION("""COMPUTED_VALUE"""),"ПрАТ ""СКФ Україна"" лабораторія промислової санітарії")</f>
        <v>ПрАТ "СКФ Україна" лабораторія промислової санітарії</v>
      </c>
      <c r="B143" s="21" t="str">
        <f ca="1">IFERROR(__xludf.DUMMYFUNCTION("""COMPUTED_VALUE"""),"05745160")</f>
        <v>05745160</v>
      </c>
      <c r="C143" s="4">
        <f ca="1">SUMIF(Відомості!$A$3:$A$2067,A143,Відомості!$C$3:$C$2067)</f>
        <v>0</v>
      </c>
      <c r="D143" s="4">
        <f ca="1">SUMIF(Відомості!$A$3:$A$2067,$A143,Відомості!$D$1443:$D$2067)</f>
        <v>0</v>
      </c>
      <c r="E143" s="4">
        <f ca="1">SUMIF(Відомості!$A$3:$A$2067,$A143,Відомості!$E$1443:$E$2067)</f>
        <v>0</v>
      </c>
    </row>
    <row r="144" spans="1:5" ht="12.75">
      <c r="A144" s="5" t="str">
        <f ca="1">IFERROR(__xludf.DUMMYFUNCTION("""COMPUTED_VALUE"""),"ДП Науково-виробничий комплекс газотурбобудування ""Зоря""-""Машпроект""")</f>
        <v>ДП Науково-виробничий комплекс газотурбобудування "Зоря"-"Машпроект"</v>
      </c>
      <c r="B144" s="21" t="str">
        <f ca="1">IFERROR(__xludf.DUMMYFUNCTION("""COMPUTED_VALUE"""),"31821381")</f>
        <v>31821381</v>
      </c>
      <c r="C144" s="4">
        <f ca="1">SUMIF(Відомості!$A$3:$A$2067,A144,Відомості!$C$3:$C$2067)</f>
        <v>0</v>
      </c>
      <c r="D144" s="4">
        <f ca="1">SUMIF(Відомості!$A$3:$A$2067,$A144,Відомості!$D$1443:$D$2067)</f>
        <v>0</v>
      </c>
      <c r="E144" s="4">
        <f ca="1">SUMIF(Відомості!$A$3:$A$2067,$A144,Відомості!$E$1443:$E$2067)</f>
        <v>0</v>
      </c>
    </row>
    <row r="145" spans="1:5" ht="12.75">
      <c r="A145" s="5" t="str">
        <f ca="1">IFERROR(__xludf.DUMMYFUNCTION("""COMPUTED_VALUE"""),"АТ ""Ельворті"" центральна заводська лабораторія")</f>
        <v>АТ "Ельворті" центральна заводська лабораторія</v>
      </c>
      <c r="B145" s="21" t="str">
        <f ca="1">IFERROR(__xludf.DUMMYFUNCTION("""COMPUTED_VALUE"""),"05784437")</f>
        <v>05784437</v>
      </c>
      <c r="C145" s="4">
        <f ca="1">SUMIF(Відомості!$A$3:$A$2067,A145,Відомості!$C$3:$C$2067)</f>
        <v>0</v>
      </c>
      <c r="D145" s="4">
        <f ca="1">SUMIF(Відомості!$A$3:$A$2067,$A145,Відомості!$D$1443:$D$2067)</f>
        <v>0</v>
      </c>
      <c r="E145" s="4">
        <f ca="1">SUMIF(Відомості!$A$3:$A$2067,$A145,Відомості!$E$1443:$E$2067)</f>
        <v>0</v>
      </c>
    </row>
    <row r="146" spans="1:5" ht="12.75">
      <c r="A146" s="5" t="str">
        <f ca="1">IFERROR(__xludf.DUMMYFUNCTION("""COMPUTED_VALUE"""),"ДП ""Науково-виробниче об'єднання ""Павлоградський хімічний завод""")</f>
        <v>ДП "Науково-виробниче об'єднання "Павлоградський хімічний завод"</v>
      </c>
      <c r="B146" s="21" t="str">
        <f ca="1">IFERROR(__xludf.DUMMYFUNCTION("""COMPUTED_VALUE"""),"14310112")</f>
        <v>14310112</v>
      </c>
      <c r="C146" s="4">
        <f ca="1">SUMIF(Відомості!$A$3:$A$2067,A146,Відомості!$C$3:$C$2067)</f>
        <v>0</v>
      </c>
      <c r="D146" s="4">
        <f ca="1">SUMIF(Відомості!$A$3:$A$2067,$A146,Відомості!$D$1443:$D$2067)</f>
        <v>0</v>
      </c>
      <c r="E146" s="4">
        <f ca="1">SUMIF(Відомості!$A$3:$A$2067,$A146,Відомості!$E$1443:$E$2067)</f>
        <v>0</v>
      </c>
    </row>
    <row r="147" spans="1:5" ht="12.75">
      <c r="A147" s="5" t="str">
        <f ca="1">IFERROR(__xludf.DUMMYFUNCTION("""COMPUTED_VALUE"""),"ВП ""Южно-Українська АЕС"" ДП ""НАЕК ""Енергоатом""  промислово-санітарна лабораторія")</f>
        <v>ВП "Южно-Українська АЕС" ДП "НАЕК "Енергоатом"  промислово-санітарна лабораторія</v>
      </c>
      <c r="B147" s="21" t="str">
        <f ca="1">IFERROR(__xludf.DUMMYFUNCTION("""COMPUTED_VALUE"""),"20915546")</f>
        <v>20915546</v>
      </c>
      <c r="C147" s="4">
        <f ca="1">SUMIF(Відомості!$A$3:$A$2067,A147,Відомості!$C$3:$C$2067)</f>
        <v>0</v>
      </c>
      <c r="D147" s="4">
        <f ca="1">SUMIF(Відомості!$A$3:$A$2067,$A147,Відомості!$D$1443:$D$2067)</f>
        <v>0</v>
      </c>
      <c r="E147" s="4">
        <f ca="1">SUMIF(Відомості!$A$3:$A$2067,$A147,Відомості!$E$1443:$E$2067)</f>
        <v>0</v>
      </c>
    </row>
    <row r="148" spans="1:5" ht="12.75">
      <c r="A148" s="5" t="str">
        <f ca="1">IFERROR(__xludf.DUMMYFUNCTION("""COMPUTED_VALUE"""),"ПрАТ ""Запорізький електровозоремонтний завод"" санітарно-гігієнічна лабораторія")</f>
        <v>ПрАТ "Запорізький електровозоремонтний завод" санітарно-гігієнічна лабораторія</v>
      </c>
      <c r="B148" s="21" t="str">
        <f ca="1">IFERROR(__xludf.DUMMYFUNCTION("""COMPUTED_VALUE"""),"01056273")</f>
        <v>01056273</v>
      </c>
      <c r="C148" s="4">
        <f ca="1">SUMIF(Відомості!$A$3:$A$2067,A148,Відомості!$C$3:$C$2067)</f>
        <v>0</v>
      </c>
      <c r="D148" s="4">
        <f ca="1">SUMIF(Відомості!$A$3:$A$2067,$A148,Відомості!$D$1443:$D$2067)</f>
        <v>0</v>
      </c>
      <c r="E148" s="4">
        <f ca="1">SUMIF(Відомості!$A$3:$A$2067,$A148,Відомості!$E$1443:$E$2067)</f>
        <v>0</v>
      </c>
    </row>
    <row r="149" spans="1:5" ht="12.75">
      <c r="A149" s="5" t="str">
        <f ca="1">IFERROR(__xludf.DUMMYFUNCTION("""COMPUTED_VALUE"""),"Прилуцький МВ ДУ ""Чернігівський обласний лабораторний центр МОЗ України"" ")</f>
        <v xml:space="preserve">Прилуцький МВ ДУ "Чернігівський обласний лабораторний центр МОЗ України" </v>
      </c>
      <c r="B149" s="21" t="str">
        <f ca="1">IFERROR(__xludf.DUMMYFUNCTION("""COMPUTED_VALUE"""),"38509742")</f>
        <v>38509742</v>
      </c>
      <c r="C149" s="4">
        <f ca="1">SUMIF(Відомості!$A$3:$A$2067,A149,Відомості!$C$3:$C$2067)</f>
        <v>0</v>
      </c>
      <c r="D149" s="4">
        <f ca="1">SUMIF(Відомості!$A$3:$A$2067,$A149,Відомості!$D$1443:$D$2067)</f>
        <v>0</v>
      </c>
      <c r="E149" s="4">
        <f ca="1">SUMIF(Відомості!$A$3:$A$2067,$A149,Відомості!$E$1443:$E$2067)</f>
        <v>0</v>
      </c>
    </row>
    <row r="150" spans="1:5" ht="12.75">
      <c r="A150" s="5" t="str">
        <f ca="1">IFERROR(__xludf.DUMMYFUNCTION("""COMPUTED_VALUE"""),"Військова частина А4520 санітарно-гігієнічна лабораторія")</f>
        <v>Військова частина А4520 санітарно-гігієнічна лабораторія</v>
      </c>
      <c r="B150" s="21" t="str">
        <f ca="1">IFERROR(__xludf.DUMMYFUNCTION("""COMPUTED_VALUE"""),"08546684")</f>
        <v>08546684</v>
      </c>
      <c r="C150" s="4">
        <f ca="1">SUMIF(Відомості!$A$3:$A$2067,A150,Відомості!$C$3:$C$2067)</f>
        <v>0</v>
      </c>
      <c r="D150" s="4">
        <f ca="1">SUMIF(Відомості!$A$3:$A$2067,$A150,Відомості!$D$1443:$D$2067)</f>
        <v>0</v>
      </c>
      <c r="E150" s="4">
        <f ca="1">SUMIF(Відомості!$A$3:$A$2067,$A150,Відомості!$E$1443:$E$2067)</f>
        <v>0</v>
      </c>
    </row>
    <row r="151" spans="1:5" ht="12.75">
      <c r="A151" s="5" t="str">
        <f ca="1">IFERROR(__xludf.DUMMYFUNCTION("""COMPUTED_VALUE"""),"Охтирський МВ ДУ ""Сумський ОЛЦ МОЗ України""")</f>
        <v>Охтирський МВ ДУ "Сумський ОЛЦ МОЗ України"</v>
      </c>
      <c r="B151" s="21" t="str">
        <f ca="1">IFERROR(__xludf.DUMMYFUNCTION("""COMPUTED_VALUE"""),"38523259")</f>
        <v>38523259</v>
      </c>
      <c r="C151" s="4">
        <f ca="1">SUMIF(Відомості!$A$3:$A$2067,A151,Відомості!$C$3:$C$2067)</f>
        <v>0</v>
      </c>
      <c r="D151" s="4">
        <f ca="1">SUMIF(Відомості!$A$3:$A$2067,$A151,Відомості!$D$1443:$D$2067)</f>
        <v>0</v>
      </c>
      <c r="E151" s="4">
        <f ca="1">SUMIF(Відомості!$A$3:$A$2067,$A151,Відомості!$E$1443:$E$2067)</f>
        <v>0</v>
      </c>
    </row>
    <row r="152" spans="1:5" ht="12.75">
      <c r="A152" s="5" t="str">
        <f ca="1">IFERROR(__xludf.DUMMYFUNCTION("""COMPUTED_VALUE"""),"АТ ""Завод ""Екватор"" санітарно-промислова лабораторія")</f>
        <v>АТ "Завод "Екватор" санітарно-промислова лабораторія</v>
      </c>
      <c r="B152" s="21" t="str">
        <f ca="1">IFERROR(__xludf.DUMMYFUNCTION("""COMPUTED_VALUE"""),"14308032")</f>
        <v>14308032</v>
      </c>
      <c r="C152" s="4">
        <f ca="1">SUMIF(Відомості!$A$3:$A$2067,A152,Відомості!$C$3:$C$2067)</f>
        <v>0</v>
      </c>
      <c r="D152" s="4">
        <f ca="1">SUMIF(Відомості!$A$3:$A$2067,$A152,Відомості!$D$1443:$D$2067)</f>
        <v>0</v>
      </c>
      <c r="E152" s="4">
        <f ca="1">SUMIF(Відомості!$A$3:$A$2067,$A152,Відомості!$E$1443:$E$2067)</f>
        <v>0</v>
      </c>
    </row>
    <row r="153" spans="1:5" ht="12.75">
      <c r="A153" s="5" t="str">
        <f ca="1">IFERROR(__xludf.DUMMYFUNCTION("""COMPUTED_VALUE"""),"КП ""Дніпровський метрополітен"" Дніпровської міської ради хімічна лабораторія")</f>
        <v>КП "Дніпровський метрополітен" Дніпровської міської ради хімічна лабораторія</v>
      </c>
      <c r="B153" s="21" t="str">
        <f ca="1">IFERROR(__xludf.DUMMYFUNCTION("""COMPUTED_VALUE"""),"21927215")</f>
        <v>21927215</v>
      </c>
      <c r="C153" s="4">
        <f ca="1">SUMIF(Відомості!$A$3:$A$2067,A153,Відомості!$C$3:$C$2067)</f>
        <v>0</v>
      </c>
      <c r="D153" s="4">
        <f ca="1">SUMIF(Відомості!$A$3:$A$2067,$A153,Відомості!$D$1443:$D$2067)</f>
        <v>0</v>
      </c>
      <c r="E153" s="4">
        <f ca="1">SUMIF(Відомості!$A$3:$A$2067,$A153,Відомості!$E$1443:$E$2067)</f>
        <v>0</v>
      </c>
    </row>
    <row r="154" spans="1:5" ht="12.75">
      <c r="A154" s="5" t="str">
        <f ca="1">IFERROR(__xludf.DUMMYFUNCTION("""COMPUTED_VALUE"""),"ТОВ ""Сервісний центр ""Металург""   лабораторія технологічних вимірів")</f>
        <v>ТОВ "Сервісний центр "Металург"   лабораторія технологічних вимірів</v>
      </c>
      <c r="B154" s="21" t="str">
        <f ca="1">IFERROR(__xludf.DUMMYFUNCTION("""COMPUTED_VALUE"""),"32654880")</f>
        <v>32654880</v>
      </c>
      <c r="C154" s="4">
        <f ca="1">SUMIF(Відомості!$A$3:$A$2067,A154,Відомості!$C$3:$C$2067)</f>
        <v>0</v>
      </c>
      <c r="D154" s="4">
        <f ca="1">SUMIF(Відомості!$A$3:$A$2067,$A154,Відомості!$D$1443:$D$2067)</f>
        <v>0</v>
      </c>
      <c r="E154" s="4">
        <f ca="1">SUMIF(Відомості!$A$3:$A$2067,$A154,Відомості!$E$1443:$E$2067)</f>
        <v>0</v>
      </c>
    </row>
    <row r="155" spans="1:5" ht="12.75">
      <c r="A155" s="5" t="str">
        <f ca="1">IFERROR(__xludf.DUMMYFUNCTION("""COMPUTED_VALUE"""),"ТОВ ""Миколаївський глиноземний завод""  лабораторія з охорони праці та екології ЦЗЛ")</f>
        <v>ТОВ "Миколаївський глиноземний завод"  лабораторія з охорони праці та екології ЦЗЛ</v>
      </c>
      <c r="B155" s="21" t="str">
        <f ca="1">IFERROR(__xludf.DUMMYFUNCTION("""COMPUTED_VALUE"""),"33133003")</f>
        <v>33133003</v>
      </c>
      <c r="C155" s="4">
        <f ca="1">SUMIF(Відомості!$A$3:$A$2067,A155,Відомості!$C$3:$C$2067)</f>
        <v>0</v>
      </c>
      <c r="D155" s="4">
        <f ca="1">SUMIF(Відомості!$A$3:$A$2067,$A155,Відомості!$D$1443:$D$2067)</f>
        <v>0</v>
      </c>
      <c r="E155" s="4">
        <f ca="1">SUMIF(Відомості!$A$3:$A$2067,$A155,Відомості!$E$1443:$E$2067)</f>
        <v>0</v>
      </c>
    </row>
    <row r="156" spans="1:5" ht="12.75">
      <c r="A156" s="5" t="str">
        <f ca="1">IFERROR(__xludf.DUMMYFUNCTION("""COMPUTED_VALUE"""),"ПрАТ ""СЄВЄРОДОНЕЦЬКЕ ОБ'ЄДНАННЯ АЗОТ""")</f>
        <v>ПрАТ "СЄВЄРОДОНЕЦЬКЕ ОБ'ЄДНАННЯ АЗОТ"</v>
      </c>
      <c r="B156" s="21" t="str">
        <f ca="1">IFERROR(__xludf.DUMMYFUNCTION("""COMPUTED_VALUE"""),"33270581")</f>
        <v>33270581</v>
      </c>
      <c r="C156" s="4">
        <f ca="1">SUMIF(Відомості!$A$3:$A$2067,A156,Відомості!$C$3:$C$2067)</f>
        <v>0</v>
      </c>
      <c r="D156" s="4">
        <f ca="1">SUMIF(Відомості!$A$3:$A$2067,$A156,Відомості!$D$1443:$D$2067)</f>
        <v>0</v>
      </c>
      <c r="E156" s="4">
        <f ca="1">SUMIF(Відомості!$A$3:$A$2067,$A156,Відомості!$E$1443:$E$2067)</f>
        <v>0</v>
      </c>
    </row>
    <row r="157" spans="1:5" ht="12.75">
      <c r="A157" s="5" t="str">
        <f ca="1">IFERROR(__xludf.DUMMYFUNCTION("""COMPUTED_VALUE"""),"Кременчуцький міськрайонний ВП ДУ ""Полтавський обласний лабораторний центр МОЗ України""")</f>
        <v>Кременчуцький міськрайонний ВП ДУ "Полтавський обласний лабораторний центр МОЗ України"</v>
      </c>
      <c r="B157" s="21" t="str">
        <f ca="1">IFERROR(__xludf.DUMMYFUNCTION("""COMPUTED_VALUE"""),"38561100")</f>
        <v>38561100</v>
      </c>
      <c r="C157" s="4">
        <f ca="1">SUMIF(Відомості!$A$3:$A$2067,A157,Відомості!$C$3:$C$2067)</f>
        <v>0</v>
      </c>
      <c r="D157" s="4">
        <f ca="1">SUMIF(Відомості!$A$3:$A$2067,$A157,Відомості!$D$1443:$D$2067)</f>
        <v>0</v>
      </c>
      <c r="E157" s="4">
        <f ca="1">SUMIF(Відомості!$A$3:$A$2067,$A157,Відомості!$E$1443:$E$2067)</f>
        <v>0</v>
      </c>
    </row>
    <row r="158" spans="1:5" ht="12.75">
      <c r="A158" s="5" t="str">
        <f ca="1">IFERROR(__xludf.DUMMYFUNCTION("""COMPUTED_VALUE"""),"ФОП Шипов Валерій Іванович")</f>
        <v>ФОП Шипов Валерій Іванович</v>
      </c>
      <c r="B158" s="21" t="str">
        <f ca="1">IFERROR(__xludf.DUMMYFUNCTION("""COMPUTED_VALUE"""),"1433500355")</f>
        <v>1433500355</v>
      </c>
      <c r="C158" s="4">
        <f ca="1">SUMIF(Відомості!$A$3:$A$2067,A158,Відомості!$C$3:$C$2067)</f>
        <v>0</v>
      </c>
      <c r="D158" s="4">
        <f ca="1">SUMIF(Відомості!$A$3:$A$2067,$A158,Відомості!$D$1443:$D$2067)</f>
        <v>0</v>
      </c>
      <c r="E158" s="4">
        <f ca="1">SUMIF(Відомості!$A$3:$A$2067,$A158,Відомості!$E$1443:$E$2067)</f>
        <v>0</v>
      </c>
    </row>
    <row r="159" spans="1:5" ht="12.75">
      <c r="A159" s="5" t="str">
        <f ca="1">IFERROR(__xludf.DUMMYFUNCTION("""COMPUTED_VALUE"""),"ТОВ ""Проектно-діагностичний центр""")</f>
        <v>ТОВ "Проектно-діагностичний центр"</v>
      </c>
      <c r="B159" s="21" t="str">
        <f ca="1">IFERROR(__xludf.DUMMYFUNCTION("""COMPUTED_VALUE"""),"33759787")</f>
        <v>33759787</v>
      </c>
      <c r="C159" s="4">
        <f ca="1">SUMIF(Відомості!$A$3:$A$2067,A159,Відомості!$C$3:$C$2067)</f>
        <v>0</v>
      </c>
      <c r="D159" s="4">
        <f ca="1">SUMIF(Відомості!$A$3:$A$2067,$A159,Відомості!$D$1443:$D$2067)</f>
        <v>0</v>
      </c>
      <c r="E159" s="4">
        <f ca="1">SUMIF(Відомості!$A$3:$A$2067,$A159,Відомості!$E$1443:$E$2067)</f>
        <v>0</v>
      </c>
    </row>
    <row r="160" spans="1:5" ht="12.75">
      <c r="A160" s="5" t="str">
        <f ca="1">IFERROR(__xludf.DUMMYFUNCTION("""COMPUTED_VALUE"""),"ПрАТ ""Київський картонно-паперовий комбінат""")</f>
        <v>ПрАТ "Київський картонно-паперовий комбінат"</v>
      </c>
      <c r="B160" s="21" t="str">
        <f ca="1">IFERROR(__xludf.DUMMYFUNCTION("""COMPUTED_VALUE"""),"05509659")</f>
        <v>05509659</v>
      </c>
      <c r="C160" s="4">
        <f ca="1">SUMIF(Відомості!$A$3:$A$2067,A160,Відомості!$C$3:$C$2067)</f>
        <v>0</v>
      </c>
      <c r="D160" s="4">
        <f ca="1">SUMIF(Відомості!$A$3:$A$2067,$A160,Відомості!$D$1443:$D$2067)</f>
        <v>0</v>
      </c>
      <c r="E160" s="4">
        <f ca="1">SUMIF(Відомості!$A$3:$A$2067,$A160,Відомості!$E$1443:$E$2067)</f>
        <v>0</v>
      </c>
    </row>
    <row r="161" spans="1:5" ht="12.75">
      <c r="A161" s="5" t="str">
        <f ca="1">IFERROR(__xludf.DUMMYFUNCTION("""COMPUTED_VALUE"""),"ТОВ ""НАУКОВО-ВИРОБНИЧЕ ПІДПРИЄМСТВО ""ЗОРЯ"" лабораторія по контролю виробництва")</f>
        <v>ТОВ "НАУКОВО-ВИРОБНИЧЕ ПІДПРИЄМСТВО "ЗОРЯ" лабораторія по контролю виробництва</v>
      </c>
      <c r="B161" s="21" t="str">
        <f ca="1">IFERROR(__xludf.DUMMYFUNCTION("""COMPUTED_VALUE"""),"36999957")</f>
        <v>36999957</v>
      </c>
      <c r="C161" s="4">
        <f ca="1">SUMIF(Відомості!$A$3:$A$2067,A161,Відомості!$C$3:$C$2067)</f>
        <v>0</v>
      </c>
      <c r="D161" s="4">
        <f ca="1">SUMIF(Відомості!$A$3:$A$2067,$A161,Відомості!$D$1443:$D$2067)</f>
        <v>0</v>
      </c>
      <c r="E161" s="4">
        <f ca="1">SUMIF(Відомості!$A$3:$A$2067,$A161,Відомості!$E$1443:$E$2067)</f>
        <v>0</v>
      </c>
    </row>
    <row r="162" spans="1:5" ht="12.75">
      <c r="A162" s="5" t="str">
        <f ca="1">IFERROR(__xludf.DUMMYFUNCTION("""COMPUTED_VALUE"""),"ВП ""Ладижинська ТЕС""              АТ ""ДТЕК Західенерго"" хімічна лабораторія")</f>
        <v>ВП "Ладижинська ТЕС"              АТ "ДТЕК Західенерго" хімічна лабораторія</v>
      </c>
      <c r="B162" s="21" t="str">
        <f ca="1">IFERROR(__xludf.DUMMYFUNCTION("""COMPUTED_VALUE"""),"05470928")</f>
        <v>05470928</v>
      </c>
      <c r="C162" s="4">
        <f ca="1">SUMIF(Відомості!$A$3:$A$2067,A162,Відомості!$C$3:$C$2067)</f>
        <v>0</v>
      </c>
      <c r="D162" s="4">
        <f ca="1">SUMIF(Відомості!$A$3:$A$2067,$A162,Відомості!$D$1443:$D$2067)</f>
        <v>0</v>
      </c>
      <c r="E162" s="4">
        <f ca="1">SUMIF(Відомості!$A$3:$A$2067,$A162,Відомості!$E$1443:$E$2067)</f>
        <v>0</v>
      </c>
    </row>
    <row r="163" spans="1:5" ht="12.75">
      <c r="A163" s="5" t="str">
        <f ca="1">IFERROR(__xludf.DUMMYFUNCTION("""COMPUTED_VALUE"""),"ПрАТ ""Київський електровагоноремонтний завод"" санітарна лабораторія")</f>
        <v>ПрАТ "Київський електровагоноремонтний завод" санітарна лабораторія</v>
      </c>
      <c r="B163" s="21" t="str">
        <f ca="1">IFERROR(__xludf.DUMMYFUNCTION("""COMPUTED_VALUE"""),"00480247")</f>
        <v>00480247</v>
      </c>
      <c r="C163" s="4">
        <f ca="1">SUMIF(Відомості!$A$3:$A$2067,A163,Відомості!$C$3:$C$2067)</f>
        <v>0</v>
      </c>
      <c r="D163" s="4">
        <f ca="1">SUMIF(Відомості!$A$3:$A$2067,$A163,Відомості!$D$1443:$D$2067)</f>
        <v>0</v>
      </c>
      <c r="E163" s="4">
        <f ca="1">SUMIF(Відомості!$A$3:$A$2067,$A163,Відомості!$E$1443:$E$2067)</f>
        <v>0</v>
      </c>
    </row>
    <row r="164" spans="1:5" ht="12.75">
      <c r="A164" s="5" t="str">
        <f ca="1">IFERROR(__xludf.DUMMYFUNCTION("""COMPUTED_VALUE"""),"Ніжинський МВ ДУ ""Чернігівський ОЛЦ МОЗ України""")</f>
        <v>Ніжинський МВ ДУ "Чернігівський ОЛЦ МОЗ України"</v>
      </c>
      <c r="B164" s="21" t="str">
        <f ca="1">IFERROR(__xludf.DUMMYFUNCTION("""COMPUTED_VALUE"""),"38509742")</f>
        <v>38509742</v>
      </c>
      <c r="C164" s="4">
        <f ca="1">SUMIF(Відомості!$A$3:$A$2067,A164,Відомості!$C$3:$C$2067)</f>
        <v>0</v>
      </c>
      <c r="D164" s="4">
        <f ca="1">SUMIF(Відомості!$A$3:$A$2067,$A164,Відомості!$D$1443:$D$2067)</f>
        <v>0</v>
      </c>
      <c r="E164" s="4">
        <f ca="1">SUMIF(Відомості!$A$3:$A$2067,$A164,Відомості!$E$1443:$E$2067)</f>
        <v>0</v>
      </c>
    </row>
    <row r="165" spans="1:5" ht="12.75">
      <c r="A165" s="5" t="str">
        <f ca="1">IFERROR(__xludf.DUMMYFUNCTION("""COMPUTED_VALUE"""),"Нововолинський міськрайонний відділ ДУ ""Волинський обласний лабораторний центр МОЗ України""  ")</f>
        <v xml:space="preserve">Нововолинський міськрайонний відділ ДУ "Волинський обласний лабораторний центр МОЗ України"  </v>
      </c>
      <c r="B165" s="21" t="str">
        <f ca="1">IFERROR(__xludf.DUMMYFUNCTION("""COMPUTED_VALUE"""),"38474592")</f>
        <v>38474592</v>
      </c>
      <c r="C165" s="4">
        <f ca="1">SUMIF(Відомості!$A$3:$A$2067,A165,Відомості!$C$3:$C$2067)</f>
        <v>0</v>
      </c>
      <c r="D165" s="4">
        <f ca="1">SUMIF(Відомості!$A$3:$A$2067,$A165,Відомості!$D$1443:$D$2067)</f>
        <v>0</v>
      </c>
      <c r="E165" s="4">
        <f ca="1">SUMIF(Відомості!$A$3:$A$2067,$A165,Відомості!$E$1443:$E$2067)</f>
        <v>0</v>
      </c>
    </row>
    <row r="166" spans="1:5" ht="12.75">
      <c r="A166" s="5" t="str">
        <f ca="1">IFERROR(__xludf.DUMMYFUNCTION("""COMPUTED_VALUE"""),"Лубенський міжрайонний ВП ДУ ""Полтавський обласний лабораторний центр МОЗ України""")</f>
        <v>Лубенський міжрайонний ВП ДУ "Полтавський обласний лабораторний центр МОЗ України"</v>
      </c>
      <c r="B166" s="21" t="str">
        <f ca="1">IFERROR(__xludf.DUMMYFUNCTION("""COMPUTED_VALUE"""),"38561116")</f>
        <v>38561116</v>
      </c>
      <c r="C166" s="4">
        <f ca="1">SUMIF(Відомості!$A$3:$A$2067,A166,Відомості!$C$3:$C$2067)</f>
        <v>0</v>
      </c>
      <c r="D166" s="4">
        <f ca="1">SUMIF(Відомості!$A$3:$A$2067,$A166,Відомості!$D$1443:$D$2067)</f>
        <v>0</v>
      </c>
      <c r="E166" s="4">
        <f ca="1">SUMIF(Відомості!$A$3:$A$2067,$A166,Відомості!$E$1443:$E$2067)</f>
        <v>0</v>
      </c>
    </row>
    <row r="167" spans="1:5" ht="12.75">
      <c r="A167" s="5" t="str">
        <f ca="1">IFERROR(__xludf.DUMMYFUNCTION("""COMPUTED_VALUE"""),"ТОВ ""Мотордеталь-Конотоп"" лабораторія охорони навколишнього середовища")</f>
        <v>ТОВ "Мотордеталь-Конотоп" лабораторія охорони навколишнього середовища</v>
      </c>
      <c r="B167" s="21" t="str">
        <f ca="1">IFERROR(__xludf.DUMMYFUNCTION("""COMPUTED_VALUE"""),"30573983")</f>
        <v>30573983</v>
      </c>
      <c r="C167" s="4">
        <f ca="1">SUMIF(Відомості!$A$3:$A$2067,A167,Відомості!$C$3:$C$2067)</f>
        <v>0</v>
      </c>
      <c r="D167" s="4">
        <f ca="1">SUMIF(Відомості!$A$3:$A$2067,$A167,Відомості!$D$1443:$D$2067)</f>
        <v>0</v>
      </c>
      <c r="E167" s="4">
        <f ca="1">SUMIF(Відомості!$A$3:$A$2067,$A167,Відомості!$E$1443:$E$2067)</f>
        <v>0</v>
      </c>
    </row>
    <row r="168" spans="1:5" ht="12.75">
      <c r="A168" s="5" t="str">
        <f ca="1">IFERROR(__xludf.DUMMYFUNCTION("""COMPUTED_VALUE"""),"ДЗ ""Дніпропетровська медична академія МОЗ України""    санітарно-гігієнічна лабораторія")</f>
        <v>ДЗ "Дніпропетровська медична академія МОЗ України"    санітарно-гігієнічна лабораторія</v>
      </c>
      <c r="B168" s="21" t="str">
        <f ca="1">IFERROR(__xludf.DUMMYFUNCTION("""COMPUTED_VALUE"""),"02010681")</f>
        <v>02010681</v>
      </c>
      <c r="C168" s="4">
        <f ca="1">SUMIF(Відомості!$A$3:$A$2067,A168,Відомості!$C$3:$C$2067)</f>
        <v>0</v>
      </c>
      <c r="D168" s="4">
        <f ca="1">SUMIF(Відомості!$A$3:$A$2067,$A168,Відомості!$D$1443:$D$2067)</f>
        <v>0</v>
      </c>
      <c r="E168" s="4">
        <f ca="1">SUMIF(Відомості!$A$3:$A$2067,$A168,Відомості!$E$1443:$E$2067)</f>
        <v>0</v>
      </c>
    </row>
    <row r="169" spans="1:5" ht="12.75">
      <c r="A169" s="5" t="str">
        <f ca="1">IFERROR(__xludf.DUMMYFUNCTION("""COMPUTED_VALUE"""),"ПрАТ ""Івано-Франківськцемент""  лабораторія з контролю виробництва за санітарними та екологічними нормами")</f>
        <v>ПрАТ "Івано-Франківськцемент"  лабораторія з контролю виробництва за санітарними та екологічними нормами</v>
      </c>
      <c r="B169" s="21" t="str">
        <f ca="1">IFERROR(__xludf.DUMMYFUNCTION("""COMPUTED_VALUE"""),"00292988")</f>
        <v>00292988</v>
      </c>
      <c r="C169" s="4">
        <f ca="1">SUMIF(Відомості!$A$3:$A$2067,A169,Відомості!$C$3:$C$2067)</f>
        <v>0</v>
      </c>
      <c r="D169" s="4">
        <f ca="1">SUMIF(Відомості!$A$3:$A$2067,$A169,Відомості!$D$1443:$D$2067)</f>
        <v>0</v>
      </c>
      <c r="E169" s="4">
        <f ca="1">SUMIF(Відомості!$A$3:$A$2067,$A169,Відомості!$E$1443:$E$2067)</f>
        <v>0</v>
      </c>
    </row>
    <row r="170" spans="1:5" ht="12.75">
      <c r="A170" s="5" t="str">
        <f ca="1">IFERROR(__xludf.DUMMYFUNCTION("""COMPUTED_VALUE"""),"ПрАТ ""Запорізький абразивний комбінат"" хімічна промислово-санітарна лабораторія")</f>
        <v>ПрАТ "Запорізький абразивний комбінат" хімічна промислово-санітарна лабораторія</v>
      </c>
      <c r="B170" s="21" t="str">
        <f ca="1">IFERROR(__xludf.DUMMYFUNCTION("""COMPUTED_VALUE"""),"00222226")</f>
        <v>00222226</v>
      </c>
      <c r="C170" s="4">
        <f ca="1">SUMIF(Відомості!$A$3:$A$2067,A170,Відомості!$C$3:$C$2067)</f>
        <v>0</v>
      </c>
      <c r="D170" s="4">
        <f ca="1">SUMIF(Відомості!$A$3:$A$2067,$A170,Відомості!$D$1443:$D$2067)</f>
        <v>0</v>
      </c>
      <c r="E170" s="4">
        <f ca="1">SUMIF(Відомості!$A$3:$A$2067,$A170,Відомості!$E$1443:$E$2067)</f>
        <v>0</v>
      </c>
    </row>
    <row r="171" spans="1:5" ht="12.75">
      <c r="A171" s="5" t="str">
        <f ca="1">IFERROR(__xludf.DUMMYFUNCTION("""COMPUTED_VALUE"""),"ТОВ ""Науково-технічний центр ""Екоінтехпроект""")</f>
        <v>ТОВ "Науково-технічний центр "Екоінтехпроект"</v>
      </c>
      <c r="B171" s="21" t="str">
        <f ca="1">IFERROR(__xludf.DUMMYFUNCTION("""COMPUTED_VALUE"""),"41599710")</f>
        <v>41599710</v>
      </c>
      <c r="C171" s="4">
        <f ca="1">SUMIF(Відомості!$A$3:$A$2067,A171,Відомості!$C$3:$C$2067)</f>
        <v>0</v>
      </c>
      <c r="D171" s="4">
        <f ca="1">SUMIF(Відомості!$A$3:$A$2067,$A171,Відомості!$D$1443:$D$2067)</f>
        <v>0</v>
      </c>
      <c r="E171" s="4">
        <f ca="1">SUMIF(Відомості!$A$3:$A$2067,$A171,Відомості!$E$1443:$E$2067)</f>
        <v>0</v>
      </c>
    </row>
    <row r="172" spans="1:5" ht="25.5">
      <c r="A172" s="5" t="str">
        <f ca="1">IFERROR(__xludf.DUMMYFUNCTION("""COMPUTED_VALUE"""),"ПАТ ""Науково-виробничий центр ""Борщагівський хіміко-фармацевтичний завод"" промислово-санітарна лабораторія")</f>
        <v>ПАТ "Науково-виробничий центр "Борщагівський хіміко-фармацевтичний завод" промислово-санітарна лабораторія</v>
      </c>
      <c r="B172" s="21" t="str">
        <f ca="1">IFERROR(__xludf.DUMMYFUNCTION("""COMPUTED_VALUE"""),"23518596")</f>
        <v>23518596</v>
      </c>
      <c r="C172" s="4">
        <f ca="1">SUMIF(Відомості!$A$3:$A$2067,A172,Відомості!$C$3:$C$2067)</f>
        <v>0</v>
      </c>
      <c r="D172" s="4">
        <f ca="1">SUMIF(Відомості!$A$3:$A$2067,$A172,Відомості!$D$1443:$D$2067)</f>
        <v>0</v>
      </c>
      <c r="E172" s="4">
        <f ca="1">SUMIF(Відомості!$A$3:$A$2067,$A172,Відомості!$E$1443:$E$2067)</f>
        <v>0</v>
      </c>
    </row>
    <row r="173" spans="1:5" ht="25.5">
      <c r="A173" s="5" t="str">
        <f ca="1">IFERROR(__xludf.DUMMYFUNCTION("""COMPUTED_VALUE"""),"Київський територіальний центр філії ""Науково-виробничий центр технічної діагностики ""Техдіагаз"" АТ ""Укртрансгаз""")</f>
        <v>Київський територіальний центр філії "Науково-виробничий центр технічної діагностики "Техдіагаз" АТ "Укртрансгаз"</v>
      </c>
      <c r="B173" s="21" t="str">
        <f ca="1">IFERROR(__xludf.DUMMYFUNCTION("""COMPUTED_VALUE"""),"24746521")</f>
        <v>24746521</v>
      </c>
      <c r="C173" s="4">
        <f ca="1">SUMIF(Відомості!$A$3:$A$2067,A173,Відомості!$C$3:$C$2067)</f>
        <v>0</v>
      </c>
      <c r="D173" s="4">
        <f ca="1">SUMIF(Відомості!$A$3:$A$2067,$A173,Відомості!$D$1443:$D$2067)</f>
        <v>0</v>
      </c>
      <c r="E173" s="4">
        <f ca="1">SUMIF(Відомості!$A$3:$A$2067,$A173,Відомості!$E$1443:$E$2067)</f>
        <v>0</v>
      </c>
    </row>
    <row r="174" spans="1:5" ht="12.75">
      <c r="A174" s="5" t="str">
        <f ca="1">IFERROR(__xludf.DUMMYFUNCTION("""COMPUTED_VALUE"""),"ТОВ ""КАРПАТНАФТОХІМ""  санітарна лабораторія")</f>
        <v>ТОВ "КАРПАТНАФТОХІМ"  санітарна лабораторія</v>
      </c>
      <c r="B174" s="21" t="str">
        <f ca="1">IFERROR(__xludf.DUMMYFUNCTION("""COMPUTED_VALUE"""),"33129683")</f>
        <v>33129683</v>
      </c>
      <c r="C174" s="4">
        <f ca="1">SUMIF(Відомості!$A$3:$A$2067,A174,Відомості!$C$3:$C$2067)</f>
        <v>0</v>
      </c>
      <c r="D174" s="4">
        <f ca="1">SUMIF(Відомості!$A$3:$A$2067,$A174,Відомості!$D$1443:$D$2067)</f>
        <v>0</v>
      </c>
      <c r="E174" s="4">
        <f ca="1">SUMIF(Відомості!$A$3:$A$2067,$A174,Відомості!$E$1443:$E$2067)</f>
        <v>0</v>
      </c>
    </row>
    <row r="175" spans="1:5" ht="12.75">
      <c r="A175" s="5" t="str">
        <f ca="1">IFERROR(__xludf.DUMMYFUNCTION("""COMPUTED_VALUE"""),"ТОВ ""ЛАБЕКО"" санітарно-екологічна лабораторія")</f>
        <v>ТОВ "ЛАБЕКО" санітарно-екологічна лабораторія</v>
      </c>
      <c r="B175" s="21" t="str">
        <f ca="1">IFERROR(__xludf.DUMMYFUNCTION("""COMPUTED_VALUE"""),"41691556")</f>
        <v>41691556</v>
      </c>
      <c r="C175" s="4">
        <f ca="1">SUMIF(Відомості!$A$3:$A$2067,A175,Відомості!$C$3:$C$2067)</f>
        <v>0</v>
      </c>
      <c r="D175" s="4">
        <f ca="1">SUMIF(Відомості!$A$3:$A$2067,$A175,Відомості!$D$1443:$D$2067)</f>
        <v>0</v>
      </c>
      <c r="E175" s="4">
        <f ca="1">SUMIF(Відомості!$A$3:$A$2067,$A175,Відомості!$E$1443:$E$2067)</f>
        <v>0</v>
      </c>
    </row>
    <row r="176" spans="1:5" ht="12.75">
      <c r="A176" s="5" t="str">
        <f ca="1">IFERROR(__xludf.DUMMYFUNCTION("""COMPUTED_VALUE"""),"ПАТ ""Крюківський вагонобудівний завод"" санітарно-промислова лабораторія ")</f>
        <v xml:space="preserve">ПАТ "Крюківський вагонобудівний завод" санітарно-промислова лабораторія </v>
      </c>
      <c r="B176" s="21" t="str">
        <f ca="1">IFERROR(__xludf.DUMMYFUNCTION("""COMPUTED_VALUE"""),"05763814")</f>
        <v>05763814</v>
      </c>
      <c r="C176" s="4">
        <f ca="1">SUMIF(Відомості!$A$3:$A$2067,A176,Відомості!$C$3:$C$2067)</f>
        <v>0</v>
      </c>
      <c r="D176" s="4">
        <f ca="1">SUMIF(Відомості!$A$3:$A$2067,$A176,Відомості!$D$1443:$D$2067)</f>
        <v>0</v>
      </c>
      <c r="E176" s="4">
        <f ca="1">SUMIF(Відомості!$A$3:$A$2067,$A176,Відомості!$E$1443:$E$2067)</f>
        <v>0</v>
      </c>
    </row>
    <row r="177" spans="1:5" ht="12.75">
      <c r="A177" s="5" t="str">
        <f ca="1">IFERROR(__xludf.DUMMYFUNCTION("""COMPUTED_VALUE"""),"ПрАТ ""Український графіт"" лабораторія охорони навколишнього середовища")</f>
        <v>ПрАТ "Український графіт" лабораторія охорони навколишнього середовища</v>
      </c>
      <c r="B177" s="21" t="str">
        <f ca="1">IFERROR(__xludf.DUMMYFUNCTION("""COMPUTED_VALUE"""),"00196204")</f>
        <v>00196204</v>
      </c>
      <c r="C177" s="4">
        <f ca="1">SUMIF(Відомості!$A$3:$A$2067,A177,Відомості!$C$3:$C$2067)</f>
        <v>0</v>
      </c>
      <c r="D177" s="4">
        <f ca="1">SUMIF(Відомості!$A$3:$A$2067,$A177,Відомості!$D$1443:$D$2067)</f>
        <v>0</v>
      </c>
      <c r="E177" s="4">
        <f ca="1">SUMIF(Відомості!$A$3:$A$2067,$A177,Відомості!$E$1443:$E$2067)</f>
        <v>0</v>
      </c>
    </row>
    <row r="178" spans="1:5" ht="12.75">
      <c r="A178" s="5" t="str">
        <f ca="1">IFERROR(__xludf.DUMMYFUNCTION("""COMPUTED_VALUE"""),"АТ ""Фармак"" санітарно-промислова лабораторія")</f>
        <v>АТ "Фармак" санітарно-промислова лабораторія</v>
      </c>
      <c r="B178" s="21" t="str">
        <f ca="1">IFERROR(__xludf.DUMMYFUNCTION("""COMPUTED_VALUE"""),"00481198")</f>
        <v>00481198</v>
      </c>
      <c r="C178" s="4">
        <f ca="1">SUMIF(Відомості!$A$3:$A$2067,A178,Відомості!$C$3:$C$2067)</f>
        <v>0</v>
      </c>
      <c r="D178" s="4">
        <f ca="1">SUMIF(Відомості!$A$3:$A$2067,$A178,Відомості!$D$1443:$D$2067)</f>
        <v>0</v>
      </c>
      <c r="E178" s="4">
        <f ca="1">SUMIF(Відомості!$A$3:$A$2067,$A178,Відомості!$E$1443:$E$2067)</f>
        <v>0</v>
      </c>
    </row>
    <row r="179" spans="1:5" ht="12.75">
      <c r="A179" s="5" t="str">
        <f ca="1">IFERROR(__xludf.DUMMYFUNCTION("""COMPUTED_VALUE"""),"ПП ""Незалежний центр лабораторних досліджень ""Еталон""")</f>
        <v>ПП "Незалежний центр лабораторних досліджень "Еталон"</v>
      </c>
      <c r="B179" s="21" t="str">
        <f ca="1">IFERROR(__xludf.DUMMYFUNCTION("""COMPUTED_VALUE"""),"33761120")</f>
        <v>33761120</v>
      </c>
      <c r="C179" s="4">
        <f ca="1">SUMIF(Відомості!$A$3:$A$2067,A179,Відомості!$C$3:$C$2067)</f>
        <v>0</v>
      </c>
      <c r="D179" s="4">
        <f ca="1">SUMIF(Відомості!$A$3:$A$2067,$A179,Відомості!$D$1443:$D$2067)</f>
        <v>0</v>
      </c>
      <c r="E179" s="4">
        <f ca="1">SUMIF(Відомості!$A$3:$A$2067,$A179,Відомості!$E$1443:$E$2067)</f>
        <v>0</v>
      </c>
    </row>
    <row r="180" spans="1:5" ht="12.75">
      <c r="A180" s="5" t="str">
        <f ca="1">IFERROR(__xludf.DUMMYFUNCTION("""COMPUTED_VALUE"""),"ПП ""Лабораторний центр охорони праці""")</f>
        <v>ПП "Лабораторний центр охорони праці"</v>
      </c>
      <c r="B180" s="21" t="str">
        <f ca="1">IFERROR(__xludf.DUMMYFUNCTION("""COMPUTED_VALUE"""),"39368674")</f>
        <v>39368674</v>
      </c>
      <c r="C180" s="4">
        <f ca="1">SUMIF(Відомості!$A$3:$A$2067,A180,Відомості!$C$3:$C$2067)</f>
        <v>0</v>
      </c>
      <c r="D180" s="4">
        <f ca="1">SUMIF(Відомості!$A$3:$A$2067,$A180,Відомості!$D$1443:$D$2067)</f>
        <v>0</v>
      </c>
      <c r="E180" s="4">
        <f ca="1">SUMIF(Відомості!$A$3:$A$2067,$A180,Відомості!$E$1443:$E$2067)</f>
        <v>0</v>
      </c>
    </row>
    <row r="181" spans="1:5" ht="12.75">
      <c r="A181" s="5" t="str">
        <f ca="1">IFERROR(__xludf.DUMMYFUNCTION("""COMPUTED_VALUE"""),"ТОВ ""Запорізький титано-магнієвий комбінат"" вимірювальна зведена санітарно-промислова лабораторія")</f>
        <v>ТОВ "Запорізький титано-магнієвий комбінат" вимірювальна зведена санітарно-промислова лабораторія</v>
      </c>
      <c r="B181" s="21" t="str">
        <f ca="1">IFERROR(__xludf.DUMMYFUNCTION("""COMPUTED_VALUE"""),"38983006")</f>
        <v>38983006</v>
      </c>
      <c r="C181" s="4">
        <f ca="1">SUMIF(Відомості!$A$3:$A$2067,A181,Відомості!$C$3:$C$2067)</f>
        <v>0</v>
      </c>
      <c r="D181" s="4">
        <f ca="1">SUMIF(Відомості!$A$3:$A$2067,$A181,Відомості!$D$1443:$D$2067)</f>
        <v>0</v>
      </c>
      <c r="E181" s="4">
        <f ca="1">SUMIF(Відомості!$A$3:$A$2067,$A181,Відомості!$E$1443:$E$2067)</f>
        <v>0</v>
      </c>
    </row>
    <row r="182" spans="1:5" ht="12.75">
      <c r="A182" s="5" t="str">
        <f ca="1">IFERROR(__xludf.DUMMYFUNCTION("""COMPUTED_VALUE"""),"ТОВ ""Оазис Технолоджі""  санітарна лабораторія")</f>
        <v>ТОВ "Оазис Технолоджі"  санітарна лабораторія</v>
      </c>
      <c r="B182" s="21" t="str">
        <f ca="1">IFERROR(__xludf.DUMMYFUNCTION("""COMPUTED_VALUE"""),"43334227")</f>
        <v>43334227</v>
      </c>
      <c r="C182" s="4">
        <f ca="1">SUMIF(Відомості!$A$3:$A$2067,A182,Відомості!$C$3:$C$2067)</f>
        <v>0</v>
      </c>
      <c r="D182" s="4">
        <f ca="1">SUMIF(Відомості!$A$3:$A$2067,$A182,Відомості!$D$1443:$D$2067)</f>
        <v>0</v>
      </c>
      <c r="E182" s="4">
        <f ca="1">SUMIF(Відомості!$A$3:$A$2067,$A182,Відомості!$E$1443:$E$2067)</f>
        <v>0</v>
      </c>
    </row>
    <row r="183" spans="1:5" ht="12.75">
      <c r="A183" s="5" t="str">
        <f ca="1">IFERROR(__xludf.DUMMYFUNCTION("""COMPUTED_VALUE"""),"ДУ ""Одеський обласний лабораторний центр МОЗ України""")</f>
        <v>ДУ "Одеський обласний лабораторний центр МОЗ України"</v>
      </c>
      <c r="B183" s="21" t="str">
        <f ca="1">IFERROR(__xludf.DUMMYFUNCTION("""COMPUTED_VALUE"""),"38477737")</f>
        <v>38477737</v>
      </c>
      <c r="C183" s="4">
        <f ca="1">SUMIF(Відомості!$A$3:$A$2067,A183,Відомості!$C$3:$C$2067)</f>
        <v>0</v>
      </c>
      <c r="D183" s="4">
        <f ca="1">SUMIF(Відомості!$A$3:$A$2067,$A183,Відомості!$D$1443:$D$2067)</f>
        <v>0</v>
      </c>
      <c r="E183" s="4">
        <f ca="1">SUMIF(Відомості!$A$3:$A$2067,$A183,Відомості!$E$1443:$E$2067)</f>
        <v>0</v>
      </c>
    </row>
    <row r="184" spans="1:5" ht="12.75">
      <c r="A184" s="5" t="str">
        <f ca="1">IFERROR(__xludf.DUMMYFUNCTION("""COMPUTED_VALUE"""),"ПрАТ ""АК ""Київводоканал"" лабораторія по контролю умов праці служби охорони праці")</f>
        <v>ПрАТ "АК "Київводоканал" лабораторія по контролю умов праці служби охорони праці</v>
      </c>
      <c r="B184" s="21" t="str">
        <f ca="1">IFERROR(__xludf.DUMMYFUNCTION("""COMPUTED_VALUE"""),"26112328")</f>
        <v>26112328</v>
      </c>
      <c r="C184" s="4">
        <f ca="1">SUMIF(Відомості!$A$3:$A$2067,A184,Відомості!$C$3:$C$2067)</f>
        <v>1</v>
      </c>
      <c r="D184" s="4">
        <f ca="1">SUMIF(Відомості!$A$3:$A$2067,$A184,Відомості!$D$1443:$D$2067)</f>
        <v>0</v>
      </c>
      <c r="E184" s="4">
        <f ca="1">SUMIF(Відомості!$A$3:$A$2067,$A184,Відомості!$E$1443:$E$2067)</f>
        <v>0</v>
      </c>
    </row>
    <row r="185" spans="1:5" ht="25.5">
      <c r="A185" s="5" t="str">
        <f ca="1">IFERROR(__xludf.DUMMYFUNCTION("""COMPUTED_VALUE"""),"Підприємство з іноземними інвестиціями у формі приватного акціонерного товариства ""Запорізький залізорудний комбінат"" санітарно-технічна лабораторія")</f>
        <v>Підприємство з іноземними інвестиціями у формі приватного акціонерного товариства "Запорізький залізорудний комбінат" санітарно-технічна лабораторія</v>
      </c>
      <c r="B185" s="21" t="str">
        <f ca="1">IFERROR(__xludf.DUMMYFUNCTION("""COMPUTED_VALUE"""),"00191218")</f>
        <v>00191218</v>
      </c>
      <c r="C185" s="4">
        <f ca="1">SUMIF(Відомості!$A$3:$A$2067,A185,Відомості!$C$3:$C$2067)</f>
        <v>1</v>
      </c>
      <c r="D185" s="4">
        <f ca="1">SUMIF(Відомості!$A$3:$A$2067,$A185,Відомості!$D$1443:$D$2067)</f>
        <v>0</v>
      </c>
      <c r="E185" s="4">
        <f ca="1">SUMIF(Відомості!$A$3:$A$2067,$A185,Відомості!$E$1443:$E$2067)</f>
        <v>0</v>
      </c>
    </row>
    <row r="186" spans="1:5" ht="12.75">
      <c r="A186" s="5" t="str">
        <f ca="1">IFERROR(__xludf.DUMMYFUNCTION("""COMPUTED_VALUE"""),"Жмеринський ВП ДУ ""Лабораторний центр на залізничному транспорті МОЗ України""")</f>
        <v>Жмеринський ВП ДУ "Лабораторний центр на залізничному транспорті МОЗ України"</v>
      </c>
      <c r="B186" s="21" t="str">
        <f ca="1">IFERROR(__xludf.DUMMYFUNCTION("""COMPUTED_VALUE"""),"38547531")</f>
        <v>38547531</v>
      </c>
      <c r="C186" s="4">
        <f ca="1">SUMIF(Відомості!$A$3:$A$2067,A186,Відомості!$C$3:$C$2067)</f>
        <v>1</v>
      </c>
      <c r="D186" s="4">
        <f ca="1">SUMIF(Відомості!$A$3:$A$2067,$A186,Відомості!$D$1443:$D$2067)</f>
        <v>0</v>
      </c>
      <c r="E186" s="4">
        <f ca="1">SUMIF(Відомості!$A$3:$A$2067,$A186,Відомості!$E$1443:$E$2067)</f>
        <v>0</v>
      </c>
    </row>
    <row r="187" spans="1:5" ht="12.75">
      <c r="A187" s="5" t="str">
        <f ca="1">IFERROR(__xludf.DUMMYFUNCTION("""COMPUTED_VALUE"""),"ПРАТ ""ЗАПОРіЖВОГНЕТРИВ"" санітарна лабораторія")</f>
        <v>ПРАТ "ЗАПОРіЖВОГНЕТРИВ" санітарна лабораторія</v>
      </c>
      <c r="B187" s="21" t="str">
        <f ca="1">IFERROR(__xludf.DUMMYFUNCTION("""COMPUTED_VALUE"""),"00191885")</f>
        <v>00191885</v>
      </c>
      <c r="C187" s="4">
        <f ca="1">SUMIF(Відомості!$A$3:$A$2067,A187,Відомості!$C$3:$C$2067)</f>
        <v>1</v>
      </c>
      <c r="D187" s="4">
        <f ca="1">SUMIF(Відомості!$A$3:$A$2067,$A187,Відомості!$D$1443:$D$2067)</f>
        <v>0</v>
      </c>
      <c r="E187" s="4">
        <f ca="1">SUMIF(Відомості!$A$3:$A$2067,$A187,Відомості!$E$1443:$E$2067)</f>
        <v>0</v>
      </c>
    </row>
    <row r="188" spans="1:5" ht="12.75">
      <c r="A188" s="5" t="str">
        <f ca="1">IFERROR(__xludf.DUMMYFUNCTION("""COMPUTED_VALUE"""),"ТОВ ""ЕКСПЕРТ ЛАБ УКРАЇНА""")</f>
        <v>ТОВ "ЕКСПЕРТ ЛАБ УКРАЇНА"</v>
      </c>
      <c r="B188" s="21" t="str">
        <f ca="1">IFERROR(__xludf.DUMMYFUNCTION("""COMPUTED_VALUE"""),"38863260")</f>
        <v>38863260</v>
      </c>
      <c r="C188" s="4">
        <f ca="1">SUMIF(Відомості!$A$3:$A$2067,A188,Відомості!$C$3:$C$2067)</f>
        <v>1</v>
      </c>
      <c r="D188" s="4">
        <f ca="1">SUMIF(Відомості!$A$3:$A$2067,$A188,Відомості!$D$1443:$D$2067)</f>
        <v>0</v>
      </c>
      <c r="E188" s="4">
        <f ca="1">SUMIF(Відомості!$A$3:$A$2067,$A188,Відомості!$E$1443:$E$2067)</f>
        <v>0</v>
      </c>
    </row>
    <row r="189" spans="1:5" ht="25.5">
      <c r="A189" s="5" t="str">
        <f ca="1">IFERROR(__xludf.DUMMYFUNCTION("""COMPUTED_VALUE"""),"АТ ""Сумський завод насосного та енергетичного машинобудування ""Насосенергомаш"" санітарно-промислова лабораторія")</f>
        <v>АТ "Сумський завод насосного та енергетичного машинобудування "Насосенергомаш" санітарно-промислова лабораторія</v>
      </c>
      <c r="B189" s="21" t="str">
        <f ca="1">IFERROR(__xludf.DUMMYFUNCTION("""COMPUTED_VALUE"""),"05785448")</f>
        <v>05785448</v>
      </c>
      <c r="C189" s="4">
        <f ca="1">SUMIF(Відомості!$A$3:$A$2067,A189,Відомості!$C$3:$C$2067)</f>
        <v>1</v>
      </c>
      <c r="D189" s="4">
        <f ca="1">SUMIF(Відомості!$A$3:$A$2067,$A189,Відомості!$D$1443:$D$2067)</f>
        <v>0</v>
      </c>
      <c r="E189" s="4">
        <f ca="1">SUMIF(Відомості!$A$3:$A$2067,$A189,Відомості!$E$1443:$E$2067)</f>
        <v>0</v>
      </c>
    </row>
    <row r="190" spans="1:5" ht="12.75">
      <c r="A190" s="5" t="str">
        <f ca="1">IFERROR(__xludf.DUMMYFUNCTION("""COMPUTED_VALUE"""),"ТОВ ""Український північно-східний інститут прикладної та клінічної медицини"" ")</f>
        <v xml:space="preserve">ТОВ "Український північно-східний інститут прикладної та клінічної медицини" </v>
      </c>
      <c r="B190" s="21" t="str">
        <f ca="1">IFERROR(__xludf.DUMMYFUNCTION("""COMPUTED_VALUE"""),"31066166")</f>
        <v>31066166</v>
      </c>
      <c r="C190" s="4">
        <f ca="1">SUMIF(Відомості!$A$3:$A$2067,A190,Відомості!$C$3:$C$2067)</f>
        <v>1</v>
      </c>
      <c r="D190" s="4">
        <f ca="1">SUMIF(Відомості!$A$3:$A$2067,$A190,Відомості!$D$1443:$D$2067)</f>
        <v>0</v>
      </c>
      <c r="E190" s="4">
        <f ca="1">SUMIF(Відомості!$A$3:$A$2067,$A190,Відомості!$E$1443:$E$2067)</f>
        <v>0</v>
      </c>
    </row>
    <row r="191" spans="1:5" ht="12.75">
      <c r="A191" s="5" t="str">
        <f ca="1">IFERROR(__xludf.DUMMYFUNCTION("""COMPUTED_VALUE"""),"Приватне підприємство ""ОПЛОТ"" вимірювальна лабораторія")</f>
        <v>Приватне підприємство "ОПЛОТ" вимірювальна лабораторія</v>
      </c>
      <c r="B191" s="21" t="str">
        <f ca="1">IFERROR(__xludf.DUMMYFUNCTION("""COMPUTED_VALUE"""),"30314898")</f>
        <v>30314898</v>
      </c>
      <c r="C191" s="4">
        <f ca="1">SUMIF(Відомості!$A$3:$A$2067,A191,Відомості!$C$3:$C$2067)</f>
        <v>1</v>
      </c>
      <c r="D191" s="4">
        <f ca="1">SUMIF(Відомості!$A$3:$A$2067,$A191,Відомості!$D$1443:$D$2067)</f>
        <v>0</v>
      </c>
      <c r="E191" s="4">
        <f ca="1">SUMIF(Відомості!$A$3:$A$2067,$A191,Відомості!$E$1443:$E$2067)</f>
        <v>0</v>
      </c>
    </row>
    <row r="192" spans="1:5" ht="12.75">
      <c r="A192" s="5" t="str">
        <f ca="1">IFERROR(__xludf.DUMMYFUNCTION("""COMPUTED_VALUE"""),"Приватний науково-виробничий центр ""Еко-ТРУД""")</f>
        <v>Приватний науково-виробничий центр "Еко-ТРУД"</v>
      </c>
      <c r="B192" s="21" t="str">
        <f ca="1">IFERROR(__xludf.DUMMYFUNCTION("""COMPUTED_VALUE"""),"20476124")</f>
        <v>20476124</v>
      </c>
      <c r="C192" s="4">
        <f ca="1">SUMIF(Відомості!$A$3:$A$2067,A192,Відомості!$C$3:$C$2067)</f>
        <v>1</v>
      </c>
      <c r="D192" s="4">
        <f ca="1">SUMIF(Відомості!$A$3:$A$2067,$A192,Відомості!$D$1443:$D$2067)</f>
        <v>0</v>
      </c>
      <c r="E192" s="4">
        <f ca="1">SUMIF(Відомості!$A$3:$A$2067,$A192,Відомості!$E$1443:$E$2067)</f>
        <v>0</v>
      </c>
    </row>
    <row r="193" spans="1:5" ht="12.75">
      <c r="A193" s="5" t="str">
        <f ca="1">IFERROR(__xludf.DUMMYFUNCTION("""COMPUTED_VALUE"""),"Казенне підприємство «Науково-виробничий комплекс «Іскра» Державного концерну Укроборонпром")</f>
        <v>Казенне підприємство «Науково-виробничий комплекс «Іскра» Державного концерну Укроборонпром</v>
      </c>
      <c r="B193" s="21" t="str">
        <f ca="1">IFERROR(__xludf.DUMMYFUNCTION("""COMPUTED_VALUE"""),"14313866")</f>
        <v>14313866</v>
      </c>
      <c r="C193" s="4">
        <f ca="1">SUMIF(Відомості!$A$3:$A$2067,A193,Відомості!$C$3:$C$2067)</f>
        <v>1</v>
      </c>
      <c r="D193" s="4">
        <f ca="1">SUMIF(Відомості!$A$3:$A$2067,$A193,Відомості!$D$1443:$D$2067)</f>
        <v>0</v>
      </c>
      <c r="E193" s="4">
        <f ca="1">SUMIF(Відомості!$A$3:$A$2067,$A193,Відомості!$E$1443:$E$2067)</f>
        <v>0</v>
      </c>
    </row>
    <row r="194" spans="1:5" ht="12.75">
      <c r="A194" s="5"/>
      <c r="B194" s="21"/>
      <c r="C194" s="4">
        <f>SUMIF(Відомості!$A$3:$A$2067,A194,Відомості!$C$3:$C$2067)</f>
        <v>0</v>
      </c>
      <c r="D194" s="4">
        <f ca="1">SUMIF(Відомості!$A$3:$A$2067,$A194,Відомості!$D$1443:$D$2067)</f>
        <v>0</v>
      </c>
      <c r="E194" s="4">
        <f ca="1">SUMIF(Відомості!$A$3:$A$2067,$A194,Відомості!$E$1443:$E$2067)</f>
        <v>0</v>
      </c>
    </row>
    <row r="195" spans="1:5" ht="12.75">
      <c r="A195" s="5"/>
      <c r="B195" s="21"/>
      <c r="C195" s="4">
        <f>SUMIF(Відомості!$A$3:$A$2067,A195,Відомості!$C$3:$C$2067)</f>
        <v>0</v>
      </c>
      <c r="D195" s="4">
        <f ca="1">SUMIF(Відомості!$A$3:$A$2067,$A195,Відомості!$D$1443:$D$2067)</f>
        <v>0</v>
      </c>
      <c r="E195" s="4">
        <f ca="1">SUMIF(Відомості!$A$3:$A$2067,$A195,Відомості!$E$1443:$E$2067)</f>
        <v>0</v>
      </c>
    </row>
    <row r="196" spans="1:5" ht="12.75">
      <c r="A196" s="5"/>
      <c r="B196" s="21"/>
      <c r="C196" s="4">
        <f>SUMIF(Відомості!$A$3:$A$2067,A196,Відомості!$C$3:$C$2067)</f>
        <v>0</v>
      </c>
      <c r="D196" s="4">
        <f ca="1">SUMIF(Відомості!$A$3:$A$2067,$A196,Відомості!$D$1443:$D$2067)</f>
        <v>0</v>
      </c>
      <c r="E196" s="4">
        <f ca="1">SUMIF(Відомості!$A$3:$A$2067,$A196,Відомості!$E$1443:$E$2067)</f>
        <v>0</v>
      </c>
    </row>
    <row r="197" spans="1:5" ht="12.75">
      <c r="A197" s="5"/>
      <c r="B197" s="21"/>
      <c r="C197" s="4">
        <f>SUMIF(Відомості!$A$3:$A$2067,A197,Відомості!$C$3:$C$2067)</f>
        <v>0</v>
      </c>
      <c r="D197" s="4">
        <f ca="1">SUMIF(Відомості!$A$3:$A$2067,$A197,Відомості!$D$1443:$D$2067)</f>
        <v>0</v>
      </c>
      <c r="E197" s="4">
        <f ca="1">SUMIF(Відомості!$A$3:$A$2067,$A197,Відомості!$E$1443:$E$2067)</f>
        <v>0</v>
      </c>
    </row>
    <row r="198" spans="1:5" ht="12.75">
      <c r="A198" s="5"/>
      <c r="B198" s="21"/>
      <c r="C198" s="4">
        <f>SUMIF(Відомості!$A$3:$A$2067,A198,Відомості!$C$3:$C$2067)</f>
        <v>0</v>
      </c>
      <c r="D198" s="4">
        <f ca="1">SUMIF(Відомості!$A$3:$A$2067,$A198,Відомості!$D$1443:$D$2067)</f>
        <v>0</v>
      </c>
      <c r="E198" s="4">
        <f ca="1">SUMIF(Відомості!$A$3:$A$2067,$A198,Відомості!$E$1443:$E$2067)</f>
        <v>0</v>
      </c>
    </row>
    <row r="199" spans="1:5" ht="12.75">
      <c r="A199" s="5"/>
      <c r="B199" s="21"/>
      <c r="C199" s="4">
        <f>SUMIF(Відомості!$A$3:$A$2067,A199,Відомості!$C$3:$C$2067)</f>
        <v>0</v>
      </c>
      <c r="D199" s="4">
        <f ca="1">SUMIF(Відомості!$A$3:$A$2067,$A199,Відомості!$D$1443:$D$2067)</f>
        <v>0</v>
      </c>
      <c r="E199" s="4">
        <f ca="1">SUMIF(Відомості!$A$3:$A$2067,$A199,Відомості!$E$1443:$E$2067)</f>
        <v>0</v>
      </c>
    </row>
    <row r="200" spans="1:5" ht="12.75">
      <c r="A200" s="5"/>
      <c r="B200" s="21"/>
      <c r="C200" s="4">
        <f>SUMIF(Відомості!$A$3:$A$2067,A200,Відомості!$C$3:$C$2067)</f>
        <v>0</v>
      </c>
      <c r="D200" s="4">
        <f ca="1">SUMIF(Відомості!$A$3:$A$2067,$A200,Відомості!$D$1443:$D$2067)</f>
        <v>0</v>
      </c>
      <c r="E200" s="4">
        <f ca="1">SUMIF(Відомості!$A$3:$A$2067,$A200,Відомості!$E$1443:$E$2067)</f>
        <v>0</v>
      </c>
    </row>
    <row r="201" spans="1:5" ht="12.75">
      <c r="A201" s="5"/>
      <c r="B201" s="21"/>
      <c r="C201" s="4">
        <f>SUMIF(Відомості!$A$3:$A$2067,A201,Відомості!$C$3:$C$2067)</f>
        <v>0</v>
      </c>
      <c r="D201" s="4">
        <f ca="1">SUMIF(Відомості!$A$3:$A$2067,$A201,Відомості!$D$1443:$D$2067)</f>
        <v>0</v>
      </c>
      <c r="E201" s="4">
        <f ca="1">SUMIF(Відомості!$A$3:$A$2067,$A201,Відомості!$E$1443:$E$2067)</f>
        <v>0</v>
      </c>
    </row>
    <row r="202" spans="1:5" ht="12.75">
      <c r="A202" s="5"/>
      <c r="B202" s="21"/>
      <c r="C202" s="4">
        <f>SUMIF(Відомості!$A$3:$A$2067,A202,Відомості!$C$3:$C$2067)</f>
        <v>0</v>
      </c>
      <c r="D202" s="4">
        <f ca="1">SUMIF(Відомості!$A$3:$A$2067,$A202,Відомості!$D$1443:$D$2067)</f>
        <v>0</v>
      </c>
      <c r="E202" s="4">
        <f ca="1">SUMIF(Відомості!$A$3:$A$2067,$A202,Відомості!$E$1443:$E$2067)</f>
        <v>0</v>
      </c>
    </row>
    <row r="203" spans="1:5" ht="12.75">
      <c r="A203" s="5"/>
      <c r="B203" s="21"/>
      <c r="C203" s="4">
        <f>SUMIF(Відомості!$A$3:$A$2067,A203,Відомості!$C$3:$C$2067)</f>
        <v>0</v>
      </c>
      <c r="D203" s="4">
        <f ca="1">SUMIF(Відомості!$A$3:$A$2067,$A203,Відомості!$D$1443:$D$2067)</f>
        <v>0</v>
      </c>
      <c r="E203" s="4">
        <f ca="1">SUMIF(Відомості!$A$3:$A$2067,$A203,Відомості!$E$1443:$E$2067)</f>
        <v>0</v>
      </c>
    </row>
    <row r="204" spans="1:5" ht="12.75">
      <c r="A204" s="5"/>
      <c r="B204" s="21"/>
      <c r="C204" s="4">
        <f>SUMIF(Відомості!$A$3:$A$2067,A204,Відомості!$C$3:$C$2067)</f>
        <v>0</v>
      </c>
      <c r="D204" s="4">
        <f ca="1">SUMIF(Відомості!$A$3:$A$2067,$A204,Відомості!$D$1443:$D$2067)</f>
        <v>0</v>
      </c>
      <c r="E204" s="4">
        <f ca="1">SUMIF(Відомості!$A$3:$A$2067,$A204,Відомості!$E$1443:$E$2067)</f>
        <v>0</v>
      </c>
    </row>
    <row r="205" spans="1:5" ht="12.75">
      <c r="A205" s="5"/>
      <c r="B205" s="21"/>
      <c r="C205" s="4">
        <f>SUMIF(Відомості!$A$3:$A$2067,A205,Відомості!$C$3:$C$2067)</f>
        <v>0</v>
      </c>
      <c r="D205" s="4">
        <f ca="1">SUMIF(Відомості!$A$3:$A$2067,$A205,Відомості!$D$1443:$D$2067)</f>
        <v>0</v>
      </c>
      <c r="E205" s="4">
        <f ca="1">SUMIF(Відомості!$A$3:$A$2067,$A205,Відомості!$E$1443:$E$2067)</f>
        <v>0</v>
      </c>
    </row>
    <row r="206" spans="1:5" ht="12.75">
      <c r="A206" s="5"/>
      <c r="B206" s="21"/>
      <c r="C206" s="4">
        <f>SUMIF(Відомості!$A$3:$A$2067,A206,Відомості!$C$3:$C$2067)</f>
        <v>0</v>
      </c>
      <c r="D206" s="4">
        <f ca="1">SUMIF(Відомості!$A$3:$A$2067,$A206,Відомості!$D$1443:$D$2067)</f>
        <v>0</v>
      </c>
      <c r="E206" s="4">
        <f ca="1">SUMIF(Відомості!$A$3:$A$2067,$A206,Відомості!$E$1443:$E$2067)</f>
        <v>0</v>
      </c>
    </row>
    <row r="207" spans="1:5" ht="12.75">
      <c r="A207" s="5"/>
      <c r="B207" s="21"/>
      <c r="C207" s="4">
        <f>SUMIF(Відомості!$A$3:$A$2067,A207,Відомості!$C$3:$C$2067)</f>
        <v>0</v>
      </c>
      <c r="D207" s="4">
        <f ca="1">SUMIF(Відомості!$A$3:$A$2067,$A207,Відомості!$D$1443:$D$2067)</f>
        <v>0</v>
      </c>
      <c r="E207" s="4">
        <f ca="1">SUMIF(Відомості!$A$3:$A$2067,$A207,Відомості!$E$1443:$E$2067)</f>
        <v>0</v>
      </c>
    </row>
    <row r="208" spans="1:5" ht="12.75">
      <c r="A208" s="5"/>
      <c r="B208" s="21"/>
      <c r="C208" s="4">
        <f>SUMIF(Відомості!$A$3:$A$2067,A208,Відомості!$C$3:$C$2067)</f>
        <v>0</v>
      </c>
      <c r="D208" s="4">
        <f ca="1">SUMIF(Відомості!$A$3:$A$2067,$A208,Відомості!$D$1443:$D$2067)</f>
        <v>0</v>
      </c>
      <c r="E208" s="4">
        <f ca="1">SUMIF(Відомості!$A$3:$A$2067,$A208,Відомості!$E$1443:$E$2067)</f>
        <v>0</v>
      </c>
    </row>
    <row r="209" spans="1:5" ht="12.75">
      <c r="A209" s="5"/>
      <c r="B209" s="21"/>
      <c r="C209" s="4">
        <f>SUMIF(Відомості!$A$3:$A$2067,A209,Відомості!$C$3:$C$2067)</f>
        <v>0</v>
      </c>
      <c r="D209" s="4">
        <f ca="1">SUMIF(Відомості!$A$3:$A$2067,$A209,Відомості!$D$1443:$D$2067)</f>
        <v>0</v>
      </c>
      <c r="E209" s="4">
        <f ca="1">SUMIF(Відомості!$A$3:$A$2067,$A209,Відомості!$E$1443:$E$2067)</f>
        <v>0</v>
      </c>
    </row>
    <row r="210" spans="1:5" ht="12.75">
      <c r="A210" s="5"/>
      <c r="B210" s="21"/>
      <c r="C210" s="4">
        <f>SUMIF(Відомості!$A$3:$A$2067,A210,Відомості!$C$3:$C$2067)</f>
        <v>0</v>
      </c>
      <c r="D210" s="4">
        <f ca="1">SUMIF(Відомості!$A$3:$A$2067,$A210,Відомості!$D$1443:$D$2067)</f>
        <v>0</v>
      </c>
      <c r="E210" s="4">
        <f ca="1">SUMIF(Відомості!$A$3:$A$2067,$A210,Відомості!$E$1443:$E$2067)</f>
        <v>0</v>
      </c>
    </row>
    <row r="211" spans="1:5" ht="12.75">
      <c r="A211" s="5"/>
      <c r="B211" s="21"/>
      <c r="C211" s="4">
        <f>SUMIF(Відомості!$A$3:$A$2067,A211,Відомості!$C$3:$C$2067)</f>
        <v>0</v>
      </c>
      <c r="D211" s="4">
        <f ca="1">SUMIF(Відомості!$A$3:$A$2067,$A211,Відомості!$D$1443:$D$2067)</f>
        <v>0</v>
      </c>
      <c r="E211" s="4">
        <f ca="1">SUMIF(Відомості!$A$3:$A$2067,$A211,Відомості!$E$1443:$E$2067)</f>
        <v>0</v>
      </c>
    </row>
    <row r="212" spans="1:5" ht="12.75">
      <c r="A212" s="5"/>
      <c r="B212" s="21"/>
      <c r="C212" s="4">
        <f>SUMIF(Відомості!$A$3:$A$2067,A212,Відомості!$C$3:$C$2067)</f>
        <v>0</v>
      </c>
      <c r="D212" s="4">
        <f ca="1">SUMIF(Відомості!$A$3:$A$2067,$A212,Відомості!$D$1443:$D$2067)</f>
        <v>0</v>
      </c>
      <c r="E212" s="4">
        <f ca="1">SUMIF(Відомості!$A$3:$A$2067,$A212,Відомості!$E$1443:$E$2067)</f>
        <v>0</v>
      </c>
    </row>
    <row r="213" spans="1:5" ht="12.75">
      <c r="A213" s="5"/>
      <c r="B213" s="21"/>
      <c r="C213" s="4">
        <f>SUMIF(Відомості!$A$3:$A$2067,A213,Відомості!$C$3:$C$2067)</f>
        <v>0</v>
      </c>
      <c r="D213" s="4">
        <f ca="1">SUMIF(Відомості!$A$3:$A$2067,$A213,Відомості!$D$1443:$D$2067)</f>
        <v>0</v>
      </c>
      <c r="E213" s="4">
        <f ca="1">SUMIF(Відомості!$A$3:$A$2067,$A213,Відомості!$E$1443:$E$2067)</f>
        <v>0</v>
      </c>
    </row>
    <row r="214" spans="1:5" ht="12.75">
      <c r="A214" s="5"/>
      <c r="B214" s="21"/>
      <c r="C214" s="4">
        <f>SUMIF(Відомості!$A$3:$A$2067,A214,Відомості!$C$3:$C$2067)</f>
        <v>0</v>
      </c>
      <c r="D214" s="4">
        <f ca="1">SUMIF(Відомості!$A$3:$A$2067,$A214,Відомості!$D$1443:$D$2067)</f>
        <v>0</v>
      </c>
      <c r="E214" s="4">
        <f ca="1">SUMIF(Відомості!$A$3:$A$2067,$A214,Відомості!$E$1443:$E$2067)</f>
        <v>0</v>
      </c>
    </row>
    <row r="215" spans="1:5" ht="12.75">
      <c r="A215" s="5"/>
      <c r="B215" s="21"/>
      <c r="C215" s="4">
        <f>SUMIF(Відомості!$A$3:$A$2067,A215,Відомості!$C$3:$C$2067)</f>
        <v>0</v>
      </c>
      <c r="D215" s="4">
        <f ca="1">SUMIF(Відомості!$A$3:$A$2067,$A215,Відомості!$D$1443:$D$2067)</f>
        <v>0</v>
      </c>
      <c r="E215" s="4">
        <f ca="1">SUMIF(Відомості!$A$3:$A$2067,$A215,Відомості!$E$1443:$E$2067)</f>
        <v>0</v>
      </c>
    </row>
    <row r="216" spans="1:5" ht="12.75">
      <c r="A216" s="5"/>
      <c r="B216" s="21"/>
      <c r="C216" s="4">
        <f>SUMIF(Відомості!$A$3:$A$2067,A216,Відомості!$C$3:$C$2067)</f>
        <v>0</v>
      </c>
      <c r="D216" s="4">
        <f ca="1">SUMIF(Відомості!$A$3:$A$2067,$A216,Відомості!$D$1443:$D$2067)</f>
        <v>0</v>
      </c>
      <c r="E216" s="4">
        <f ca="1">SUMIF(Відомості!$A$3:$A$2067,$A216,Відомості!$E$1443:$E$2067)</f>
        <v>0</v>
      </c>
    </row>
    <row r="217" spans="1:5" ht="12.75">
      <c r="A217" s="5"/>
      <c r="B217" s="21"/>
      <c r="C217" s="4">
        <f>SUMIF(Відомості!$A$3:$A$2067,A217,Відомості!$C$3:$C$2067)</f>
        <v>0</v>
      </c>
      <c r="D217" s="4">
        <f ca="1">SUMIF(Відомості!$A$3:$A$2067,$A217,Відомості!$D$1443:$D$2067)</f>
        <v>0</v>
      </c>
      <c r="E217" s="4">
        <f ca="1">SUMIF(Відомості!$A$3:$A$2067,$A217,Відомості!$E$1443:$E$2067)</f>
        <v>0</v>
      </c>
    </row>
    <row r="218" spans="1:5" ht="12.75">
      <c r="A218" s="5"/>
      <c r="B218" s="21"/>
      <c r="C218" s="4">
        <f>SUMIF(Відомості!$A$3:$A$2067,A218,Відомості!$C$3:$C$2067)</f>
        <v>0</v>
      </c>
      <c r="D218" s="4">
        <f ca="1">SUMIF(Відомості!$A$3:$A$2067,$A218,Відомості!$D$1443:$D$2067)</f>
        <v>0</v>
      </c>
      <c r="E218" s="4">
        <f ca="1">SUMIF(Відомості!$A$3:$A$2067,$A218,Відомості!$E$1443:$E$2067)</f>
        <v>0</v>
      </c>
    </row>
    <row r="219" spans="1:5" ht="12.75">
      <c r="A219" s="5"/>
      <c r="B219" s="21"/>
      <c r="C219" s="4">
        <f>SUMIF(Відомості!$A$3:$A$2067,A219,Відомості!$C$3:$C$2067)</f>
        <v>0</v>
      </c>
      <c r="D219" s="4">
        <f ca="1">SUMIF(Відомості!$A$3:$A$2067,$A219,Відомості!$D$1443:$D$2067)</f>
        <v>0</v>
      </c>
      <c r="E219" s="4">
        <f ca="1">SUMIF(Відомості!$A$3:$A$2067,$A219,Відомості!$E$1443:$E$2067)</f>
        <v>0</v>
      </c>
    </row>
    <row r="220" spans="1:5" ht="12.75">
      <c r="A220" s="5"/>
      <c r="B220" s="21"/>
      <c r="C220" s="4">
        <f>SUMIF(Відомості!$A$3:$A$2067,A220,Відомості!$C$3:$C$2067)</f>
        <v>0</v>
      </c>
      <c r="D220" s="4">
        <f ca="1">SUMIF(Відомості!$A$3:$A$2067,$A220,Відомості!$D$1443:$D$2067)</f>
        <v>0</v>
      </c>
      <c r="E220" s="4">
        <f ca="1">SUMIF(Відомості!$A$3:$A$2067,$A220,Відомості!$E$1443:$E$2067)</f>
        <v>0</v>
      </c>
    </row>
    <row r="221" spans="1:5" ht="12.75">
      <c r="A221" s="5"/>
      <c r="B221" s="21"/>
      <c r="C221" s="4">
        <f>SUMIF(Відомості!$A$3:$A$2067,A221,Відомості!$C$3:$C$2067)</f>
        <v>0</v>
      </c>
      <c r="D221" s="4">
        <f ca="1">SUMIF(Відомості!$A$3:$A$2067,$A221,Відомості!$D$1443:$D$2067)</f>
        <v>0</v>
      </c>
      <c r="E221" s="4">
        <f ca="1">SUMIF(Відомості!$A$3:$A$2067,$A221,Відомості!$E$1443:$E$2067)</f>
        <v>0</v>
      </c>
    </row>
    <row r="222" spans="1:5" ht="12.75">
      <c r="A222" s="5"/>
      <c r="B222" s="21"/>
      <c r="C222" s="4">
        <f>SUMIF(Відомості!$A$3:$A$2067,A222,Відомості!$C$3:$C$2067)</f>
        <v>0</v>
      </c>
      <c r="D222" s="4">
        <f ca="1">SUMIF(Відомості!$A$3:$A$2067,$A222,Відомості!$D$1443:$D$2067)</f>
        <v>0</v>
      </c>
      <c r="E222" s="4">
        <f ca="1">SUMIF(Відомості!$A$3:$A$2067,$A222,Відомості!$E$1443:$E$2067)</f>
        <v>0</v>
      </c>
    </row>
    <row r="223" spans="1:5" ht="12.75">
      <c r="A223" s="5"/>
      <c r="B223" s="21"/>
      <c r="C223" s="4">
        <f>SUMIF(Відомості!$A$3:$A$2067,A223,Відомості!$C$3:$C$2067)</f>
        <v>0</v>
      </c>
      <c r="D223" s="4">
        <f ca="1">SUMIF(Відомості!$A$3:$A$2067,$A223,Відомості!$D$1443:$D$2067)</f>
        <v>0</v>
      </c>
      <c r="E223" s="4">
        <f ca="1">SUMIF(Відомості!$A$3:$A$2067,$A223,Відомості!$E$1443:$E$2067)</f>
        <v>0</v>
      </c>
    </row>
    <row r="224" spans="1:5" ht="12.75">
      <c r="A224" s="5"/>
      <c r="B224" s="21"/>
      <c r="C224" s="4">
        <f>SUMIF(Відомості!$A$3:$A$2067,A224,Відомості!$C$3:$C$2067)</f>
        <v>0</v>
      </c>
      <c r="D224" s="4">
        <f ca="1">SUMIF(Відомості!$A$3:$A$2067,$A224,Відомості!$D$1443:$D$2067)</f>
        <v>0</v>
      </c>
      <c r="E224" s="4">
        <f ca="1">SUMIF(Відомості!$A$3:$A$2067,$A224,Відомості!$E$1443:$E$2067)</f>
        <v>0</v>
      </c>
    </row>
    <row r="225" spans="1:5" ht="12.75">
      <c r="A225" s="5"/>
      <c r="B225" s="21"/>
      <c r="C225" s="4">
        <f>SUMIF(Відомості!$A$3:$A$2067,A225,Відомості!$C$3:$C$2067)</f>
        <v>0</v>
      </c>
      <c r="D225" s="4">
        <f ca="1">SUMIF(Відомості!$A$3:$A$2067,$A225,Відомості!$D$1443:$D$2067)</f>
        <v>0</v>
      </c>
      <c r="E225" s="4">
        <f ca="1">SUMIF(Відомості!$A$3:$A$2067,$A225,Відомості!$E$1443:$E$2067)</f>
        <v>0</v>
      </c>
    </row>
    <row r="226" spans="1:5" ht="12.75">
      <c r="A226" s="5"/>
      <c r="B226" s="21"/>
      <c r="C226" s="4">
        <f>SUMIF(Відомості!$A$3:$A$2067,A226,Відомості!$C$3:$C$2067)</f>
        <v>0</v>
      </c>
      <c r="D226" s="4">
        <f ca="1">SUMIF(Відомості!$A$3:$A$2067,$A226,Відомості!$D$1443:$D$2067)</f>
        <v>0</v>
      </c>
      <c r="E226" s="4">
        <f ca="1">SUMIF(Відомості!$A$3:$A$2067,$A226,Відомості!$E$1443:$E$2067)</f>
        <v>0</v>
      </c>
    </row>
    <row r="227" spans="1:5" ht="12.75">
      <c r="A227" s="5"/>
      <c r="B227" s="21"/>
      <c r="C227" s="4">
        <f>SUMIF(Відомості!$A$3:$A$2067,A227,Відомості!$C$3:$C$2067)</f>
        <v>0</v>
      </c>
      <c r="D227" s="4">
        <f ca="1">SUMIF(Відомості!$A$3:$A$2067,$A227,Відомості!$D$1443:$D$2067)</f>
        <v>0</v>
      </c>
      <c r="E227" s="4">
        <f ca="1">SUMIF(Відомості!$A$3:$A$2067,$A227,Відомості!$E$1443:$E$2067)</f>
        <v>0</v>
      </c>
    </row>
    <row r="228" spans="1:5" ht="12.75">
      <c r="A228" s="5"/>
      <c r="B228" s="21"/>
      <c r="C228" s="4">
        <f>SUMIF(Відомості!$A$3:$A$2067,A228,Відомості!$C$3:$C$2067)</f>
        <v>0</v>
      </c>
      <c r="D228" s="4">
        <f ca="1">SUMIF(Відомості!$A$3:$A$2067,$A228,Відомості!$D$1443:$D$2067)</f>
        <v>0</v>
      </c>
      <c r="E228" s="4">
        <f ca="1">SUMIF(Відомості!$A$3:$A$2067,$A228,Відомості!$E$1443:$E$2067)</f>
        <v>0</v>
      </c>
    </row>
    <row r="229" spans="1:5" ht="12.75">
      <c r="A229" s="5"/>
      <c r="B229" s="21"/>
      <c r="C229" s="4">
        <f>SUMIF(Відомості!$A$3:$A$2067,A229,Відомості!$C$3:$C$2067)</f>
        <v>0</v>
      </c>
      <c r="D229" s="4">
        <f ca="1">SUMIF(Відомості!$A$3:$A$2067,$A229,Відомості!$D$1443:$D$2067)</f>
        <v>0</v>
      </c>
      <c r="E229" s="4">
        <f ca="1">SUMIF(Відомості!$A$3:$A$2067,$A229,Відомості!$E$1443:$E$2067)</f>
        <v>0</v>
      </c>
    </row>
    <row r="230" spans="1:5" ht="12.75">
      <c r="A230" s="5"/>
      <c r="B230" s="21"/>
      <c r="C230" s="4">
        <f>SUMIF(Відомості!$A$3:$A$2067,A230,Відомості!$C$3:$C$2067)</f>
        <v>0</v>
      </c>
      <c r="D230" s="4">
        <f ca="1">SUMIF(Відомості!$A$3:$A$2067,$A230,Відомості!$D$1443:$D$2067)</f>
        <v>0</v>
      </c>
      <c r="E230" s="4">
        <f ca="1">SUMIF(Відомості!$A$3:$A$2067,$A230,Відомості!$E$1443:$E$2067)</f>
        <v>0</v>
      </c>
    </row>
    <row r="231" spans="1:5" ht="12.75">
      <c r="A231" s="5"/>
      <c r="B231" s="21"/>
      <c r="C231" s="4">
        <f>SUMIF(Відомості!$A$3:$A$2067,A231,Відомості!$C$3:$C$2067)</f>
        <v>0</v>
      </c>
      <c r="D231" s="4">
        <f ca="1">SUMIF(Відомості!$A$3:$A$2067,$A231,Відомості!$D$1443:$D$2067)</f>
        <v>0</v>
      </c>
      <c r="E231" s="4">
        <f ca="1">SUMIF(Відомості!$A$3:$A$2067,$A231,Відомості!$E$1443:$E$2067)</f>
        <v>0</v>
      </c>
    </row>
    <row r="232" spans="1:5" ht="12.75">
      <c r="A232" s="5"/>
      <c r="B232" s="21"/>
      <c r="C232" s="4">
        <f>SUMIF(Відомості!$A$3:$A$2067,A232,Відомості!$C$3:$C$2067)</f>
        <v>0</v>
      </c>
      <c r="D232" s="4">
        <f ca="1">SUMIF(Відомості!$A$3:$A$2067,$A232,Відомості!$D$1443:$D$2067)</f>
        <v>0</v>
      </c>
      <c r="E232" s="4">
        <f ca="1">SUMIF(Відомості!$A$3:$A$2067,$A232,Відомості!$E$1443:$E$2067)</f>
        <v>0</v>
      </c>
    </row>
    <row r="233" spans="1:5" ht="12.75">
      <c r="A233" s="5"/>
      <c r="B233" s="21"/>
      <c r="C233" s="4">
        <f>SUMIF(Відомості!$A$3:$A$2067,A233,Відомості!$C$3:$C$2067)</f>
        <v>0</v>
      </c>
      <c r="D233" s="4">
        <f ca="1">SUMIF(Відомості!$A$3:$A$2067,$A233,Відомості!$D$1443:$D$2067)</f>
        <v>0</v>
      </c>
      <c r="E233" s="4">
        <f ca="1">SUMIF(Відомості!$A$3:$A$2067,$A233,Відомості!$E$1443:$E$2067)</f>
        <v>0</v>
      </c>
    </row>
    <row r="234" spans="1:5" ht="12.75">
      <c r="A234" s="5"/>
      <c r="B234" s="21"/>
      <c r="C234" s="4">
        <f>SUMIF(Відомості!$A$3:$A$2067,A234,Відомості!$C$3:$C$2067)</f>
        <v>0</v>
      </c>
      <c r="D234" s="4">
        <f ca="1">SUMIF(Відомості!$A$3:$A$2067,$A234,Відомості!$D$1443:$D$2067)</f>
        <v>0</v>
      </c>
      <c r="E234" s="4">
        <f ca="1">SUMIF(Відомості!$A$3:$A$2067,$A234,Відомості!$E$1443:$E$2067)</f>
        <v>0</v>
      </c>
    </row>
    <row r="235" spans="1:5" ht="12.75">
      <c r="A235" s="5"/>
      <c r="B235" s="21"/>
      <c r="C235" s="4">
        <f>SUMIF(Відомості!$A$3:$A$2067,A235,Відомості!$C$3:$C$2067)</f>
        <v>0</v>
      </c>
      <c r="D235" s="4">
        <f ca="1">SUMIF(Відомості!$A$3:$A$2067,$A235,Відомості!$D$1443:$D$2067)</f>
        <v>0</v>
      </c>
      <c r="E235" s="4">
        <f ca="1">SUMIF(Відомості!$A$3:$A$2067,$A235,Відомості!$E$1443:$E$2067)</f>
        <v>0</v>
      </c>
    </row>
    <row r="236" spans="1:5" ht="12.75">
      <c r="A236" s="5"/>
      <c r="B236" s="21"/>
      <c r="C236" s="4">
        <f>SUMIF(Відомості!$A$3:$A$2067,A236,Відомості!$C$3:$C$2067)</f>
        <v>0</v>
      </c>
      <c r="D236" s="4">
        <f ca="1">SUMIF(Відомості!$A$3:$A$2067,$A236,Відомості!$D$1443:$D$2067)</f>
        <v>0</v>
      </c>
      <c r="E236" s="4">
        <f ca="1">SUMIF(Відомості!$A$3:$A$2067,$A236,Відомості!$E$1443:$E$2067)</f>
        <v>0</v>
      </c>
    </row>
    <row r="237" spans="1:5" ht="12.75">
      <c r="A237" s="5"/>
      <c r="B237" s="21"/>
      <c r="C237" s="4">
        <f>SUMIF(Відомості!$A$3:$A$2067,A237,Відомості!$C$3:$C$2067)</f>
        <v>0</v>
      </c>
      <c r="D237" s="4">
        <f ca="1">SUMIF(Відомості!$A$3:$A$2067,$A237,Відомості!$D$1443:$D$2067)</f>
        <v>0</v>
      </c>
      <c r="E237" s="4">
        <f ca="1">SUMIF(Відомості!$A$3:$A$2067,$A237,Відомості!$E$1443:$E$2067)</f>
        <v>0</v>
      </c>
    </row>
    <row r="238" spans="1:5" ht="12.75">
      <c r="A238" s="5"/>
      <c r="B238" s="21"/>
      <c r="C238" s="4">
        <f>SUMIF(Відомості!$A$3:$A$2067,A238,Відомості!$C$3:$C$2067)</f>
        <v>0</v>
      </c>
      <c r="D238" s="4">
        <f ca="1">SUMIF(Відомості!$A$3:$A$2067,$A238,Відомості!$D$1443:$D$2067)</f>
        <v>0</v>
      </c>
      <c r="E238" s="4">
        <f ca="1">SUMIF(Відомості!$A$3:$A$2067,$A238,Відомості!$E$1443:$E$2067)</f>
        <v>0</v>
      </c>
    </row>
    <row r="239" spans="1:5" ht="12.75">
      <c r="A239" s="5"/>
      <c r="B239" s="21"/>
      <c r="C239" s="4">
        <f>SUMIF(Відомості!$A$3:$A$2067,A239,Відомості!$C$3:$C$2067)</f>
        <v>0</v>
      </c>
      <c r="D239" s="4">
        <f ca="1">SUMIF(Відомості!$A$3:$A$2067,$A239,Відомості!$D$1443:$D$2067)</f>
        <v>0</v>
      </c>
      <c r="E239" s="4">
        <f ca="1">SUMIF(Відомості!$A$3:$A$2067,$A239,Відомості!$E$1443:$E$2067)</f>
        <v>0</v>
      </c>
    </row>
    <row r="240" spans="1:5" ht="12.75">
      <c r="A240" s="5"/>
      <c r="B240" s="21"/>
      <c r="C240" s="4">
        <f>SUMIF(Відомості!$A$3:$A$2067,A240,Відомості!$C$3:$C$2067)</f>
        <v>0</v>
      </c>
      <c r="D240" s="4">
        <f ca="1">SUMIF(Відомості!$A$3:$A$2067,$A240,Відомості!$D$1443:$D$2067)</f>
        <v>0</v>
      </c>
      <c r="E240" s="4">
        <f ca="1">SUMIF(Відомості!$A$3:$A$2067,$A240,Відомості!$E$1443:$E$2067)</f>
        <v>0</v>
      </c>
    </row>
    <row r="241" spans="1:5" ht="12.75">
      <c r="A241" s="5"/>
      <c r="B241" s="21"/>
      <c r="C241" s="4">
        <f>SUMIF(Відомості!$A$3:$A$2067,A241,Відомості!$C$3:$C$2067)</f>
        <v>0</v>
      </c>
      <c r="D241" s="4">
        <f ca="1">SUMIF(Відомості!$A$3:$A$2067,$A241,Відомості!$D$1443:$D$2067)</f>
        <v>0</v>
      </c>
      <c r="E241" s="4">
        <f ca="1">SUMIF(Відомості!$A$3:$A$2067,$A241,Відомості!$E$1443:$E$2067)</f>
        <v>0</v>
      </c>
    </row>
    <row r="242" spans="1:5" ht="12.75">
      <c r="A242" s="5"/>
      <c r="B242" s="21"/>
      <c r="C242" s="4">
        <f>SUMIF(Відомості!$A$3:$A$2067,A242,Відомості!$C$3:$C$2067)</f>
        <v>0</v>
      </c>
      <c r="D242" s="4">
        <f ca="1">SUMIF(Відомості!$A$3:$A$2067,$A242,Відомості!$D$1443:$D$2067)</f>
        <v>0</v>
      </c>
      <c r="E242" s="4">
        <f ca="1">SUMIF(Відомості!$A$3:$A$2067,$A242,Відомості!$E$1443:$E$2067)</f>
        <v>0</v>
      </c>
    </row>
    <row r="243" spans="1:5" ht="12.75">
      <c r="A243" s="5"/>
      <c r="B243" s="21"/>
      <c r="C243" s="4">
        <f>SUMIF(Відомості!$A$3:$A$2067,A243,Відомості!$C$3:$C$2067)</f>
        <v>0</v>
      </c>
      <c r="D243" s="4">
        <f ca="1">SUMIF(Відомості!$A$3:$A$2067,$A243,Відомості!$D$1443:$D$2067)</f>
        <v>0</v>
      </c>
      <c r="E243" s="4">
        <f ca="1">SUMIF(Відомості!$A$3:$A$2067,$A243,Відомості!$E$1443:$E$2067)</f>
        <v>0</v>
      </c>
    </row>
    <row r="244" spans="1:5" ht="12.75">
      <c r="A244" s="5"/>
      <c r="B244" s="21"/>
      <c r="C244" s="4">
        <f>SUMIF(Відомості!$A$3:$A$2067,A244,Відомості!$C$3:$C$2067)</f>
        <v>0</v>
      </c>
      <c r="D244" s="4">
        <f ca="1">SUMIF(Відомості!$A$3:$A$2067,$A244,Відомості!$D$1443:$D$2067)</f>
        <v>0</v>
      </c>
      <c r="E244" s="4">
        <f ca="1">SUMIF(Відомості!$A$3:$A$2067,$A244,Відомості!$E$1443:$E$2067)</f>
        <v>0</v>
      </c>
    </row>
    <row r="245" spans="1:5" ht="12.75">
      <c r="A245" s="5"/>
      <c r="B245" s="21"/>
      <c r="C245" s="4">
        <f>SUMIF(Відомості!$A$3:$A$2067,A245,Відомості!$C$3:$C$2067)</f>
        <v>0</v>
      </c>
      <c r="D245" s="4">
        <f ca="1">SUMIF(Відомості!$A$3:$A$2067,$A245,Відомості!$D$1443:$D$2067)</f>
        <v>0</v>
      </c>
      <c r="E245" s="4">
        <f ca="1">SUMIF(Відомості!$A$3:$A$2067,$A245,Відомості!$E$1443:$E$2067)</f>
        <v>0</v>
      </c>
    </row>
    <row r="246" spans="1:5" ht="12.75">
      <c r="A246" s="5"/>
      <c r="B246" s="21"/>
      <c r="C246" s="4">
        <f>SUMIF(Відомості!$A$3:$A$2067,A246,Відомості!$C$3:$C$2067)</f>
        <v>0</v>
      </c>
      <c r="D246" s="4">
        <f ca="1">SUMIF(Відомості!$A$3:$A$2067,$A246,Відомості!$D$1443:$D$2067)</f>
        <v>0</v>
      </c>
      <c r="E246" s="4">
        <f ca="1">SUMIF(Відомості!$A$3:$A$2067,$A246,Відомості!$E$1443:$E$2067)</f>
        <v>0</v>
      </c>
    </row>
    <row r="247" spans="1:5" ht="12.75">
      <c r="A247" s="5"/>
      <c r="B247" s="21"/>
      <c r="C247" s="4">
        <f>SUMIF(Відомості!$A$3:$A$2067,A247,Відомості!$C$3:$C$2067)</f>
        <v>0</v>
      </c>
      <c r="D247" s="4">
        <f ca="1">SUMIF(Відомості!$A$3:$A$2067,$A247,Відомості!$D$1443:$D$2067)</f>
        <v>0</v>
      </c>
      <c r="E247" s="4">
        <f ca="1">SUMIF(Відомості!$A$3:$A$2067,$A247,Відомості!$E$1443:$E$2067)</f>
        <v>0</v>
      </c>
    </row>
    <row r="248" spans="1:5" ht="12.75">
      <c r="A248" s="5"/>
      <c r="B248" s="21"/>
      <c r="C248" s="4">
        <f>SUMIF(Відомості!$A$3:$A$2067,A248,Відомості!$C$3:$C$2067)</f>
        <v>0</v>
      </c>
      <c r="D248" s="4">
        <f ca="1">SUMIF(Відомості!$A$3:$A$2067,$A248,Відомості!$D$1443:$D$2067)</f>
        <v>0</v>
      </c>
      <c r="E248" s="4">
        <f ca="1">SUMIF(Відомості!$A$3:$A$2067,$A248,Відомості!$E$1443:$E$2067)</f>
        <v>0</v>
      </c>
    </row>
    <row r="249" spans="1:5" ht="12.75">
      <c r="A249" s="5"/>
      <c r="B249" s="21"/>
      <c r="C249" s="4">
        <f>SUMIF(Відомості!$A$3:$A$2067,A249,Відомості!$C$3:$C$2067)</f>
        <v>0</v>
      </c>
      <c r="D249" s="4">
        <f ca="1">SUMIF(Відомості!$A$3:$A$2067,$A249,Відомості!$D$1443:$D$2067)</f>
        <v>0</v>
      </c>
      <c r="E249" s="4">
        <f ca="1">SUMIF(Відомості!$A$3:$A$2067,$A249,Відомості!$E$1443:$E$2067)</f>
        <v>0</v>
      </c>
    </row>
    <row r="250" spans="1:5" ht="12.75">
      <c r="A250" s="5"/>
      <c r="B250" s="21"/>
      <c r="C250" s="4">
        <f>SUMIF(Відомості!$A$3:$A$2067,A250,Відомості!$C$3:$C$2067)</f>
        <v>0</v>
      </c>
      <c r="D250" s="4">
        <f ca="1">SUMIF(Відомості!$A$3:$A$2067,$A250,Відомості!$D$1443:$D$2067)</f>
        <v>0</v>
      </c>
      <c r="E250" s="4">
        <f ca="1">SUMIF(Відомості!$A$3:$A$2067,$A250,Відомості!$E$1443:$E$2067)</f>
        <v>0</v>
      </c>
    </row>
    <row r="251" spans="1:5" ht="12.75">
      <c r="A251" s="5"/>
      <c r="B251" s="21"/>
      <c r="C251" s="4">
        <f>SUMIF(Відомості!$A$3:$A$2067,A251,Відомості!$C$3:$C$2067)</f>
        <v>0</v>
      </c>
      <c r="D251" s="4">
        <f ca="1">SUMIF(Відомості!$A$3:$A$2067,$A251,Відомості!$D$1443:$D$2067)</f>
        <v>0</v>
      </c>
      <c r="E251" s="4">
        <f ca="1">SUMIF(Відомості!$A$3:$A$2067,$A251,Відомості!$E$1443:$E$2067)</f>
        <v>0</v>
      </c>
    </row>
    <row r="252" spans="1:5" ht="12.75">
      <c r="A252" s="5"/>
      <c r="B252" s="21"/>
      <c r="C252" s="4">
        <f>SUMIF(Відомості!$A$3:$A$2067,A252,Відомості!$C$3:$C$2067)</f>
        <v>0</v>
      </c>
      <c r="D252" s="4">
        <f ca="1">SUMIF(Відомості!$A$3:$A$2067,$A252,Відомості!$D$1443:$D$2067)</f>
        <v>0</v>
      </c>
      <c r="E252" s="4">
        <f ca="1">SUMIF(Відомості!$A$3:$A$2067,$A252,Відомості!$E$1443:$E$2067)</f>
        <v>0</v>
      </c>
    </row>
    <row r="253" spans="1:5" ht="12.75">
      <c r="A253" s="5"/>
      <c r="B253" s="21"/>
      <c r="C253" s="4">
        <f>SUMIF(Відомості!$A$3:$A$2067,A253,Відомості!$C$3:$C$2067)</f>
        <v>0</v>
      </c>
      <c r="D253" s="4">
        <f ca="1">SUMIF(Відомості!$A$3:$A$2067,$A253,Відомості!$D$1443:$D$2067)</f>
        <v>0</v>
      </c>
      <c r="E253" s="4">
        <f ca="1">SUMIF(Відомості!$A$3:$A$2067,$A253,Відомості!$E$1443:$E$2067)</f>
        <v>0</v>
      </c>
    </row>
    <row r="254" spans="1:5" ht="12.75">
      <c r="A254" s="5"/>
      <c r="B254" s="21"/>
      <c r="C254" s="4">
        <f>SUMIF(Відомості!$A$3:$A$2067,A254,Відомості!$C$3:$C$2067)</f>
        <v>0</v>
      </c>
      <c r="D254" s="4">
        <f ca="1">SUMIF(Відомості!$A$3:$A$2067,$A254,Відомості!$D$1443:$D$2067)</f>
        <v>0</v>
      </c>
      <c r="E254" s="4">
        <f ca="1">SUMIF(Відомості!$A$3:$A$2067,$A254,Відомості!$E$1443:$E$2067)</f>
        <v>0</v>
      </c>
    </row>
    <row r="255" spans="1:5" ht="12.75">
      <c r="A255" s="5"/>
      <c r="B255" s="21"/>
      <c r="C255" s="4">
        <f>SUMIF(Відомості!$A$3:$A$2067,A255,Відомості!$C$3:$C$2067)</f>
        <v>0</v>
      </c>
      <c r="D255" s="4">
        <f ca="1">SUMIF(Відомості!$A$3:$A$2067,$A255,Відомості!$D$1443:$D$2067)</f>
        <v>0</v>
      </c>
      <c r="E255" s="4">
        <f ca="1">SUMIF(Відомості!$A$3:$A$2067,$A255,Відомості!$E$1443:$E$2067)</f>
        <v>0</v>
      </c>
    </row>
    <row r="256" spans="1:5" ht="12.75">
      <c r="A256" s="5"/>
      <c r="B256" s="21"/>
      <c r="C256" s="4">
        <f>SUMIF(Відомості!$A$3:$A$2067,A256,Відомості!$C$3:$C$2067)</f>
        <v>0</v>
      </c>
      <c r="D256" s="4">
        <f ca="1">SUMIF(Відомості!$A$3:$A$2067,$A256,Відомості!$D$1443:$D$2067)</f>
        <v>0</v>
      </c>
      <c r="E256" s="4">
        <f ca="1">SUMIF(Відомості!$A$3:$A$2067,$A256,Відомості!$E$1443:$E$2067)</f>
        <v>0</v>
      </c>
    </row>
    <row r="257" spans="1:5" ht="12.75">
      <c r="A257" s="5"/>
      <c r="B257" s="21"/>
      <c r="C257" s="4">
        <f>SUMIF(Відомості!$A$3:$A$2067,A257,Відомості!$C$3:$C$2067)</f>
        <v>0</v>
      </c>
      <c r="D257" s="4">
        <f ca="1">SUMIF(Відомості!$A$3:$A$2067,$A257,Відомості!$D$1443:$D$2067)</f>
        <v>0</v>
      </c>
      <c r="E257" s="4">
        <f ca="1">SUMIF(Відомості!$A$3:$A$2067,$A257,Відомості!$E$1443:$E$2067)</f>
        <v>0</v>
      </c>
    </row>
    <row r="258" spans="1:5" ht="12.75">
      <c r="A258" s="5"/>
      <c r="B258" s="21"/>
      <c r="C258" s="4">
        <f>SUMIF(Відомості!$A$3:$A$2067,A258,Відомості!$C$3:$C$2067)</f>
        <v>0</v>
      </c>
      <c r="D258" s="4">
        <f ca="1">SUMIF(Відомості!$A$3:$A$2067,$A258,Відомості!$D$1443:$D$2067)</f>
        <v>0</v>
      </c>
      <c r="E258" s="4">
        <f ca="1">SUMIF(Відомості!$A$3:$A$2067,$A258,Відомості!$E$1443:$E$2067)</f>
        <v>0</v>
      </c>
    </row>
    <row r="259" spans="1:5" ht="12.75">
      <c r="A259" s="5"/>
      <c r="B259" s="21"/>
      <c r="C259" s="4">
        <f>SUMIF(Відомості!$A$3:$A$2067,A259,Відомості!$C$3:$C$2067)</f>
        <v>0</v>
      </c>
      <c r="D259" s="4">
        <f ca="1">SUMIF(Відомості!$A$3:$A$2067,$A259,Відомості!$D$1443:$D$2067)</f>
        <v>0</v>
      </c>
      <c r="E259" s="4">
        <f ca="1">SUMIF(Відомості!$A$3:$A$2067,$A259,Відомості!$E$1443:$E$2067)</f>
        <v>0</v>
      </c>
    </row>
    <row r="260" spans="1:5" ht="12.75">
      <c r="A260" s="5"/>
      <c r="B260" s="21"/>
      <c r="C260" s="4">
        <f>SUMIF(Відомості!$A$3:$A$2067,A260,Відомості!$C$3:$C$2067)</f>
        <v>0</v>
      </c>
      <c r="D260" s="4">
        <f ca="1">SUMIF(Відомості!$A$3:$A$2067,$A260,Відомості!$D$1443:$D$2067)</f>
        <v>0</v>
      </c>
      <c r="E260" s="4">
        <f ca="1">SUMIF(Відомості!$A$3:$A$2067,$A260,Відомості!$E$1443:$E$2067)</f>
        <v>0</v>
      </c>
    </row>
    <row r="261" spans="1:5" ht="12.75">
      <c r="A261" s="5"/>
      <c r="B261" s="21"/>
      <c r="C261" s="4">
        <f>SUMIF(Відомості!$A$3:$A$2067,A261,Відомості!$C$3:$C$2067)</f>
        <v>0</v>
      </c>
      <c r="D261" s="4">
        <f ca="1">SUMIF(Відомості!$A$3:$A$2067,$A261,Відомості!$D$1443:$D$2067)</f>
        <v>0</v>
      </c>
      <c r="E261" s="4">
        <f ca="1">SUMIF(Відомості!$A$3:$A$2067,$A261,Відомості!$E$1443:$E$2067)</f>
        <v>0</v>
      </c>
    </row>
    <row r="262" spans="1:5" ht="12.75">
      <c r="A262" s="5"/>
      <c r="B262" s="21"/>
      <c r="C262" s="4">
        <f>SUMIF(Відомості!$A$3:$A$2067,A262,Відомості!$C$3:$C$2067)</f>
        <v>0</v>
      </c>
      <c r="D262" s="4">
        <f ca="1">SUMIF(Відомості!$A$3:$A$2067,$A262,Відомості!$D$1443:$D$2067)</f>
        <v>0</v>
      </c>
      <c r="E262" s="4">
        <f ca="1">SUMIF(Відомості!$A$3:$A$2067,$A262,Відомості!$E$1443:$E$2067)</f>
        <v>0</v>
      </c>
    </row>
    <row r="263" spans="1:5" ht="12.75">
      <c r="A263" s="5"/>
      <c r="B263" s="21"/>
      <c r="C263" s="4">
        <f>SUMIF(Відомості!$A$3:$A$2067,A263,Відомості!$C$3:$C$2067)</f>
        <v>0</v>
      </c>
      <c r="D263" s="4">
        <f ca="1">SUMIF(Відомості!$A$3:$A$2067,$A263,Відомості!$D$1443:$D$2067)</f>
        <v>0</v>
      </c>
      <c r="E263" s="4">
        <f ca="1">SUMIF(Відомості!$A$3:$A$2067,$A263,Відомості!$E$1443:$E$2067)</f>
        <v>0</v>
      </c>
    </row>
    <row r="264" spans="1:5" ht="12.75">
      <c r="A264" s="5"/>
      <c r="B264" s="21"/>
      <c r="C264" s="4">
        <f>SUMIF(Відомості!$A$3:$A$2067,A264,Відомості!$C$3:$C$2067)</f>
        <v>0</v>
      </c>
      <c r="D264" s="4">
        <f ca="1">SUMIF(Відомості!$A$3:$A$2067,$A264,Відомості!$D$1443:$D$2067)</f>
        <v>0</v>
      </c>
      <c r="E264" s="4">
        <f ca="1">SUMIF(Відомості!$A$3:$A$2067,$A264,Відомості!$E$1443:$E$2067)</f>
        <v>0</v>
      </c>
    </row>
    <row r="265" spans="1:5" ht="12.75">
      <c r="A265" s="5"/>
      <c r="B265" s="21"/>
      <c r="C265" s="4">
        <f>SUMIF(Відомості!$A$3:$A$2067,A265,Відомості!$C$3:$C$2067)</f>
        <v>0</v>
      </c>
      <c r="D265" s="4">
        <f ca="1">SUMIF(Відомості!$A$3:$A$2067,$A265,Відомості!$D$1443:$D$2067)</f>
        <v>0</v>
      </c>
      <c r="E265" s="4">
        <f ca="1">SUMIF(Відомості!$A$3:$A$2067,$A265,Відомості!$E$1443:$E$2067)</f>
        <v>0</v>
      </c>
    </row>
    <row r="266" spans="1:5" ht="12.75">
      <c r="A266" s="5"/>
      <c r="B266" s="21"/>
      <c r="C266" s="4">
        <f>SUMIF(Відомості!$A$3:$A$2067,A266,Відомості!$C$3:$C$2067)</f>
        <v>0</v>
      </c>
      <c r="D266" s="4">
        <f ca="1">SUMIF(Відомості!$A$3:$A$2067,$A266,Відомості!$D$1443:$D$2067)</f>
        <v>0</v>
      </c>
      <c r="E266" s="4">
        <f ca="1">SUMIF(Відомості!$A$3:$A$2067,$A266,Відомості!$E$1443:$E$2067)</f>
        <v>0</v>
      </c>
    </row>
    <row r="267" spans="1:5" ht="12.75">
      <c r="A267" s="5"/>
      <c r="B267" s="21"/>
      <c r="C267" s="4">
        <f>SUMIF(Відомості!$A$3:$A$2067,A267,Відомості!$C$3:$C$2067)</f>
        <v>0</v>
      </c>
      <c r="D267" s="4">
        <f ca="1">SUMIF(Відомості!$A$3:$A$2067,$A267,Відомості!$D$1443:$D$2067)</f>
        <v>0</v>
      </c>
      <c r="E267" s="4">
        <f ca="1">SUMIF(Відомості!$A$3:$A$2067,$A267,Відомості!$E$1443:$E$2067)</f>
        <v>0</v>
      </c>
    </row>
    <row r="268" spans="1:5" ht="12.75">
      <c r="A268" s="5"/>
      <c r="B268" s="21"/>
      <c r="C268" s="4">
        <f>SUMIF(Відомості!$A$3:$A$2067,A268,Відомості!$C$3:$C$2067)</f>
        <v>0</v>
      </c>
      <c r="D268" s="4">
        <f ca="1">SUMIF(Відомості!$A$3:$A$2067,$A268,Відомості!$D$1443:$D$2067)</f>
        <v>0</v>
      </c>
      <c r="E268" s="4">
        <f ca="1">SUMIF(Відомості!$A$3:$A$2067,$A268,Відомості!$E$1443:$E$2067)</f>
        <v>0</v>
      </c>
    </row>
    <row r="269" spans="1:5" ht="12.75">
      <c r="A269" s="5"/>
      <c r="B269" s="21"/>
      <c r="C269" s="4">
        <f>SUMIF(Відомості!$A$3:$A$2067,A269,Відомості!$C$3:$C$2067)</f>
        <v>0</v>
      </c>
      <c r="D269" s="4">
        <f ca="1">SUMIF(Відомості!$A$3:$A$2067,$A269,Відомості!$D$1443:$D$2067)</f>
        <v>0</v>
      </c>
      <c r="E269" s="4">
        <f ca="1">SUMIF(Відомості!$A$3:$A$2067,$A269,Відомості!$E$1443:$E$2067)</f>
        <v>0</v>
      </c>
    </row>
    <row r="270" spans="1:5" ht="12.75">
      <c r="A270" s="5"/>
      <c r="B270" s="21"/>
      <c r="C270" s="4">
        <f>SUMIF(Відомості!$A$3:$A$2067,A270,Відомості!$C$3:$C$2067)</f>
        <v>0</v>
      </c>
      <c r="D270" s="4">
        <f ca="1">SUMIF(Відомості!$A$3:$A$2067,$A270,Відомості!$D$1443:$D$2067)</f>
        <v>0</v>
      </c>
      <c r="E270" s="4">
        <f ca="1">SUMIF(Відомості!$A$3:$A$2067,$A270,Відомості!$E$1443:$E$2067)</f>
        <v>0</v>
      </c>
    </row>
    <row r="271" spans="1:5" ht="12.75">
      <c r="A271" s="5"/>
      <c r="B271" s="21"/>
      <c r="C271" s="4">
        <f>SUMIF(Відомості!$A$3:$A$2067,A271,Відомості!$C$3:$C$2067)</f>
        <v>0</v>
      </c>
      <c r="D271" s="4">
        <f ca="1">SUMIF(Відомості!$A$3:$A$2067,$A271,Відомості!$D$1443:$D$2067)</f>
        <v>0</v>
      </c>
      <c r="E271" s="4">
        <f ca="1">SUMIF(Відомості!$A$3:$A$2067,$A271,Відомості!$E$1443:$E$2067)</f>
        <v>0</v>
      </c>
    </row>
    <row r="272" spans="1:5" ht="12.75">
      <c r="A272" s="5"/>
      <c r="B272" s="21"/>
      <c r="C272" s="4">
        <f>SUMIF(Відомості!$A$3:$A$2067,A272,Відомості!$C$3:$C$2067)</f>
        <v>0</v>
      </c>
      <c r="D272" s="4">
        <f ca="1">SUMIF(Відомості!$A$3:$A$2067,$A272,Відомості!$D$1443:$D$2067)</f>
        <v>0</v>
      </c>
      <c r="E272" s="4">
        <f ca="1">SUMIF(Відомості!$A$3:$A$2067,$A272,Відомості!$E$1443:$E$2067)</f>
        <v>0</v>
      </c>
    </row>
    <row r="273" spans="1:5" ht="12.75">
      <c r="A273" s="5"/>
      <c r="B273" s="21"/>
      <c r="C273" s="4">
        <f>SUMIF(Відомості!$A$3:$A$2067,A273,Відомості!$C$3:$C$2067)</f>
        <v>0</v>
      </c>
      <c r="D273" s="4">
        <f ca="1">SUMIF(Відомості!$A$3:$A$2067,$A273,Відомості!$D$1443:$D$2067)</f>
        <v>0</v>
      </c>
      <c r="E273" s="4">
        <f ca="1">SUMIF(Відомості!$A$3:$A$2067,$A273,Відомості!$E$1443:$E$2067)</f>
        <v>0</v>
      </c>
    </row>
    <row r="274" spans="1:5" ht="12.75">
      <c r="A274" s="5"/>
      <c r="B274" s="21"/>
      <c r="C274" s="4">
        <f>SUMIF(Відомості!$A$3:$A$2067,A274,Відомості!$C$3:$C$2067)</f>
        <v>0</v>
      </c>
      <c r="D274" s="4">
        <f ca="1">SUMIF(Відомості!$A$3:$A$2067,$A274,Відомості!$D$1443:$D$2067)</f>
        <v>0</v>
      </c>
      <c r="E274" s="4">
        <f ca="1">SUMIF(Відомості!$A$3:$A$2067,$A274,Відомості!$E$1443:$E$2067)</f>
        <v>0</v>
      </c>
    </row>
    <row r="275" spans="1:5" ht="12.75">
      <c r="A275" s="5"/>
      <c r="B275" s="21"/>
      <c r="C275" s="4">
        <f>SUMIF(Відомості!$A$3:$A$2067,A275,Відомості!$C$3:$C$2067)</f>
        <v>0</v>
      </c>
      <c r="D275" s="4">
        <f ca="1">SUMIF(Відомості!$A$3:$A$2067,$A275,Відомості!$D$1443:$D$2067)</f>
        <v>0</v>
      </c>
      <c r="E275" s="4">
        <f ca="1">SUMIF(Відомості!$A$3:$A$2067,$A275,Відомості!$E$1443:$E$2067)</f>
        <v>0</v>
      </c>
    </row>
    <row r="276" spans="1:5" ht="12.75">
      <c r="A276" s="5"/>
      <c r="B276" s="21"/>
      <c r="C276" s="4">
        <f>SUMIF(Відомості!$A$3:$A$2067,A276,Відомості!$C$3:$C$2067)</f>
        <v>0</v>
      </c>
      <c r="D276" s="4">
        <f ca="1">SUMIF(Відомості!$A$3:$A$2067,$A276,Відомості!$D$1443:$D$2067)</f>
        <v>0</v>
      </c>
      <c r="E276" s="4">
        <f ca="1">SUMIF(Відомості!$A$3:$A$2067,$A276,Відомості!$E$1443:$E$2067)</f>
        <v>0</v>
      </c>
    </row>
    <row r="277" spans="1:5" ht="12.75">
      <c r="A277" s="5"/>
      <c r="B277" s="21"/>
      <c r="C277" s="4">
        <f>SUMIF(Відомості!$A$3:$A$2067,A277,Відомості!$C$3:$C$2067)</f>
        <v>0</v>
      </c>
      <c r="D277" s="4">
        <f ca="1">SUMIF(Відомості!$A$3:$A$2067,$A277,Відомості!$D$1443:$D$2067)</f>
        <v>0</v>
      </c>
      <c r="E277" s="4">
        <f ca="1">SUMIF(Відомості!$A$3:$A$2067,$A277,Відомості!$E$1443:$E$2067)</f>
        <v>0</v>
      </c>
    </row>
    <row r="278" spans="1:5" ht="12.75">
      <c r="A278" s="5"/>
      <c r="B278" s="21"/>
      <c r="C278" s="4">
        <f>SUMIF(Відомості!$A$3:$A$2067,A278,Відомості!$C$3:$C$2067)</f>
        <v>0</v>
      </c>
      <c r="D278" s="4">
        <f ca="1">SUMIF(Відомості!$A$3:$A$2067,$A278,Відомості!$D$1443:$D$2067)</f>
        <v>0</v>
      </c>
      <c r="E278" s="4">
        <f ca="1">SUMIF(Відомості!$A$3:$A$2067,$A278,Відомості!$E$1443:$E$2067)</f>
        <v>0</v>
      </c>
    </row>
    <row r="279" spans="1:5" ht="12.75">
      <c r="A279" s="5"/>
      <c r="B279" s="21"/>
      <c r="C279" s="4">
        <f>SUMIF(Відомості!$A$3:$A$2067,A279,Відомості!$C$3:$C$2067)</f>
        <v>0</v>
      </c>
      <c r="D279" s="4">
        <f ca="1">SUMIF(Відомості!$A$3:$A$2067,$A279,Відомості!$D$1443:$D$2067)</f>
        <v>0</v>
      </c>
      <c r="E279" s="4">
        <f ca="1">SUMIF(Відомості!$A$3:$A$2067,$A279,Відомості!$E$1443:$E$2067)</f>
        <v>0</v>
      </c>
    </row>
    <row r="280" spans="1:5" ht="12.75">
      <c r="A280" s="5"/>
      <c r="B280" s="21"/>
      <c r="C280" s="4">
        <f>SUMIF(Відомості!$A$3:$A$2067,A280,Відомості!$C$3:$C$2067)</f>
        <v>0</v>
      </c>
      <c r="D280" s="4">
        <f ca="1">SUMIF(Відомості!$A$3:$A$2067,$A280,Відомості!$D$1443:$D$2067)</f>
        <v>0</v>
      </c>
      <c r="E280" s="4">
        <f ca="1">SUMIF(Відомості!$A$3:$A$2067,$A280,Відомості!$E$1443:$E$2067)</f>
        <v>0</v>
      </c>
    </row>
    <row r="281" spans="1:5" ht="12.75">
      <c r="A281" s="5"/>
      <c r="B281" s="21"/>
      <c r="C281" s="4">
        <f>SUMIF(Відомості!$A$3:$A$2067,A281,Відомості!$C$3:$C$2067)</f>
        <v>0</v>
      </c>
      <c r="D281" s="4">
        <f ca="1">SUMIF(Відомості!$A$3:$A$2067,$A281,Відомості!$D$1443:$D$2067)</f>
        <v>0</v>
      </c>
      <c r="E281" s="4">
        <f ca="1">SUMIF(Відомості!$A$3:$A$2067,$A281,Відомості!$E$1443:$E$2067)</f>
        <v>0</v>
      </c>
    </row>
    <row r="282" spans="1:5" ht="12.75">
      <c r="A282" s="5"/>
      <c r="B282" s="21"/>
      <c r="C282" s="4">
        <f>SUMIF(Відомості!$A$3:$A$2067,A282,Відомості!$C$3:$C$2067)</f>
        <v>0</v>
      </c>
      <c r="D282" s="4">
        <f ca="1">SUMIF(Відомості!$A$3:$A$2067,$A282,Відомості!$D$1443:$D$2067)</f>
        <v>0</v>
      </c>
      <c r="E282" s="4">
        <f ca="1">SUMIF(Відомості!$A$3:$A$2067,$A282,Відомості!$E$1443:$E$2067)</f>
        <v>0</v>
      </c>
    </row>
    <row r="283" spans="1:5" ht="12.75">
      <c r="A283" s="5"/>
      <c r="B283" s="21"/>
      <c r="C283" s="4">
        <f>SUMIF(Відомості!$A$3:$A$2067,A283,Відомості!$C$3:$C$2067)</f>
        <v>0</v>
      </c>
      <c r="D283" s="4">
        <f ca="1">SUMIF(Відомості!$A$3:$A$2067,$A283,Відомості!$D$1443:$D$2067)</f>
        <v>0</v>
      </c>
      <c r="E283" s="4">
        <f ca="1">SUMIF(Відомості!$A$3:$A$2067,$A283,Відомості!$E$1443:$E$2067)</f>
        <v>0</v>
      </c>
    </row>
    <row r="284" spans="1:5" ht="12.75">
      <c r="A284" s="5"/>
      <c r="B284" s="21"/>
      <c r="C284" s="4">
        <f>SUMIF(Відомості!$A$3:$A$2067,A284,Відомості!$C$3:$C$2067)</f>
        <v>0</v>
      </c>
      <c r="D284" s="4">
        <f ca="1">SUMIF(Відомості!$A$3:$A$2067,$A284,Відомості!$D$1443:$D$2067)</f>
        <v>0</v>
      </c>
      <c r="E284" s="4">
        <f ca="1">SUMIF(Відомості!$A$3:$A$2067,$A284,Відомості!$E$1443:$E$2067)</f>
        <v>0</v>
      </c>
    </row>
    <row r="285" spans="1:5" ht="12.75">
      <c r="A285" s="5"/>
      <c r="B285" s="21"/>
      <c r="C285" s="4">
        <f>SUMIF(Відомості!$A$3:$A$2067,A285,Відомості!$C$3:$C$2067)</f>
        <v>0</v>
      </c>
      <c r="D285" s="4">
        <f ca="1">SUMIF(Відомості!$A$3:$A$2067,$A285,Відомості!$D$1443:$D$2067)</f>
        <v>0</v>
      </c>
      <c r="E285" s="4">
        <f ca="1">SUMIF(Відомості!$A$3:$A$2067,$A285,Відомості!$E$1443:$E$2067)</f>
        <v>0</v>
      </c>
    </row>
    <row r="286" spans="1:5" ht="12.75">
      <c r="A286" s="5"/>
      <c r="B286" s="21"/>
      <c r="C286" s="4">
        <f>SUMIF(Відомості!$A$3:$A$2067,A286,Відомості!$C$3:$C$2067)</f>
        <v>0</v>
      </c>
      <c r="D286" s="4">
        <f ca="1">SUMIF(Відомості!$A$3:$A$2067,$A286,Відомості!$D$1443:$D$2067)</f>
        <v>0</v>
      </c>
      <c r="E286" s="4">
        <f ca="1">SUMIF(Відомості!$A$3:$A$2067,$A286,Відомості!$E$1443:$E$2067)</f>
        <v>0</v>
      </c>
    </row>
    <row r="287" spans="1:5" ht="12.75">
      <c r="A287" s="5"/>
      <c r="B287" s="21"/>
      <c r="C287" s="4">
        <f>SUMIF(Відомості!$A$3:$A$2067,A287,Відомості!$C$3:$C$2067)</f>
        <v>0</v>
      </c>
      <c r="D287" s="4">
        <f ca="1">SUMIF(Відомості!$A$3:$A$2067,$A287,Відомості!$D$1443:$D$2067)</f>
        <v>0</v>
      </c>
      <c r="E287" s="4">
        <f ca="1">SUMIF(Відомості!$A$3:$A$2067,$A287,Відомості!$E$1443:$E$2067)</f>
        <v>0</v>
      </c>
    </row>
    <row r="288" spans="1:5" ht="12.75">
      <c r="A288" s="5"/>
      <c r="B288" s="21"/>
      <c r="C288" s="4">
        <f>SUMIF(Відомості!$A$3:$A$2067,A288,Відомості!$C$3:$C$2067)</f>
        <v>0</v>
      </c>
      <c r="D288" s="4">
        <f ca="1">SUMIF(Відомості!$A$3:$A$2067,$A288,Відомості!$D$1443:$D$2067)</f>
        <v>0</v>
      </c>
      <c r="E288" s="4">
        <f ca="1">SUMIF(Відомості!$A$3:$A$2067,$A288,Відомості!$E$1443:$E$2067)</f>
        <v>0</v>
      </c>
    </row>
    <row r="289" spans="1:5" ht="12.75">
      <c r="A289" s="5"/>
      <c r="B289" s="21"/>
      <c r="C289" s="4">
        <f>SUMIF(Відомості!$A$3:$A$2067,A289,Відомості!$C$3:$C$2067)</f>
        <v>0</v>
      </c>
      <c r="D289" s="4">
        <f ca="1">SUMIF(Відомості!$A$3:$A$2067,$A289,Відомості!$D$1443:$D$2067)</f>
        <v>0</v>
      </c>
      <c r="E289" s="4">
        <f ca="1">SUMIF(Відомості!$A$3:$A$2067,$A289,Відомості!$E$1443:$E$2067)</f>
        <v>0</v>
      </c>
    </row>
    <row r="290" spans="1:5" ht="12.75">
      <c r="A290" s="5"/>
      <c r="B290" s="21"/>
      <c r="C290" s="4">
        <f>SUMIF(Відомості!$A$3:$A$2067,A290,Відомості!$C$3:$C$2067)</f>
        <v>0</v>
      </c>
      <c r="D290" s="4">
        <f ca="1">SUMIF(Відомості!$A$3:$A$2067,$A290,Відомості!$D$1443:$D$2067)</f>
        <v>0</v>
      </c>
      <c r="E290" s="4">
        <f ca="1">SUMIF(Відомості!$A$3:$A$2067,$A290,Відомості!$E$1443:$E$2067)</f>
        <v>0</v>
      </c>
    </row>
    <row r="291" spans="1:5" ht="12.75">
      <c r="A291" s="5"/>
      <c r="B291" s="21"/>
      <c r="C291" s="4">
        <f>SUMIF(Відомості!$A$3:$A$2067,A291,Відомості!$C$3:$C$2067)</f>
        <v>0</v>
      </c>
      <c r="D291" s="4">
        <f ca="1">SUMIF(Відомості!$A$3:$A$2067,$A291,Відомості!$D$1443:$D$2067)</f>
        <v>0</v>
      </c>
      <c r="E291" s="4">
        <f ca="1">SUMIF(Відомості!$A$3:$A$2067,$A291,Відомості!$E$1443:$E$2067)</f>
        <v>0</v>
      </c>
    </row>
    <row r="292" spans="1:5" ht="12.75">
      <c r="A292" s="5"/>
      <c r="B292" s="21"/>
      <c r="C292" s="4">
        <f>SUMIF(Відомості!$A$3:$A$2067,A292,Відомості!$C$3:$C$2067)</f>
        <v>0</v>
      </c>
      <c r="D292" s="4">
        <f ca="1">SUMIF(Відомості!$A$3:$A$2067,$A292,Відомості!$D$1443:$D$2067)</f>
        <v>0</v>
      </c>
      <c r="E292" s="4">
        <f ca="1">SUMIF(Відомості!$A$3:$A$2067,$A292,Відомості!$E$1443:$E$2067)</f>
        <v>0</v>
      </c>
    </row>
    <row r="293" spans="1:5" ht="12.75">
      <c r="A293" s="5"/>
      <c r="B293" s="21"/>
      <c r="C293" s="4">
        <f>SUMIF(Відомості!$A$3:$A$2067,A293,Відомості!$C$3:$C$2067)</f>
        <v>0</v>
      </c>
      <c r="D293" s="4">
        <f ca="1">SUMIF(Відомості!$A$3:$A$2067,$A293,Відомості!$D$1443:$D$2067)</f>
        <v>0</v>
      </c>
      <c r="E293" s="4">
        <f ca="1">SUMIF(Відомості!$A$3:$A$2067,$A293,Відомості!$E$1443:$E$2067)</f>
        <v>0</v>
      </c>
    </row>
    <row r="294" spans="1:5" ht="12.75">
      <c r="A294" s="5"/>
      <c r="B294" s="21"/>
      <c r="C294" s="4">
        <f>SUMIF(Відомості!$A$3:$A$2067,A294,Відомості!$C$3:$C$2067)</f>
        <v>0</v>
      </c>
      <c r="D294" s="4">
        <f ca="1">SUMIF(Відомості!$A$3:$A$2067,$A294,Відомості!$D$1443:$D$2067)</f>
        <v>0</v>
      </c>
      <c r="E294" s="4">
        <f ca="1">SUMIF(Відомості!$A$3:$A$2067,$A294,Відомості!$E$1443:$E$2067)</f>
        <v>0</v>
      </c>
    </row>
    <row r="295" spans="1:5" ht="12.75">
      <c r="A295" s="5"/>
      <c r="B295" s="21"/>
      <c r="C295" s="4">
        <f>SUMIF(Відомості!$A$3:$A$2067,A295,Відомості!$C$3:$C$2067)</f>
        <v>0</v>
      </c>
      <c r="D295" s="4">
        <f ca="1">SUMIF(Відомості!$A$3:$A$2067,$A295,Відомості!$D$1443:$D$2067)</f>
        <v>0</v>
      </c>
      <c r="E295" s="4">
        <f ca="1">SUMIF(Відомості!$A$3:$A$2067,$A295,Відомості!$E$1443:$E$2067)</f>
        <v>0</v>
      </c>
    </row>
    <row r="296" spans="1:5" ht="12.75">
      <c r="A296" s="5"/>
      <c r="B296" s="21"/>
      <c r="C296" s="4">
        <f>SUMIF(Відомості!$A$3:$A$2067,A296,Відомості!$C$3:$C$2067)</f>
        <v>0</v>
      </c>
      <c r="D296" s="4">
        <f ca="1">SUMIF(Відомості!$A$3:$A$2067,$A296,Відомості!$D$1443:$D$2067)</f>
        <v>0</v>
      </c>
      <c r="E296" s="4">
        <f ca="1">SUMIF(Відомості!$A$3:$A$2067,$A296,Відомості!$E$1443:$E$2067)</f>
        <v>0</v>
      </c>
    </row>
    <row r="297" spans="1:5" ht="12.75">
      <c r="A297" s="5"/>
      <c r="B297" s="21"/>
      <c r="C297" s="4">
        <f>SUMIF(Відомості!$A$3:$A$2067,A297,Відомості!$C$3:$C$2067)</f>
        <v>0</v>
      </c>
      <c r="D297" s="4">
        <f ca="1">SUMIF(Відомості!$A$3:$A$2067,$A297,Відомості!$D$1443:$D$2067)</f>
        <v>0</v>
      </c>
      <c r="E297" s="4">
        <f ca="1">SUMIF(Відомості!$A$3:$A$2067,$A297,Відомості!$E$1443:$E$2067)</f>
        <v>0</v>
      </c>
    </row>
    <row r="298" spans="1:5" ht="12.75">
      <c r="A298" s="5"/>
      <c r="B298" s="21"/>
      <c r="C298" s="4">
        <f>SUMIF(Відомості!$A$3:$A$2067,A298,Відомості!$C$3:$C$2067)</f>
        <v>0</v>
      </c>
      <c r="D298" s="4">
        <f ca="1">SUMIF(Відомості!$A$3:$A$2067,$A298,Відомості!$D$1443:$D$2067)</f>
        <v>0</v>
      </c>
      <c r="E298" s="4">
        <f ca="1">SUMIF(Відомості!$A$3:$A$2067,$A298,Відомості!$E$1443:$E$2067)</f>
        <v>0</v>
      </c>
    </row>
    <row r="299" spans="1:5" ht="12.75">
      <c r="A299" s="5"/>
      <c r="B299" s="21"/>
      <c r="C299" s="4">
        <f>SUMIF(Відомості!$A$3:$A$2067,A299,Відомості!$C$3:$C$2067)</f>
        <v>0</v>
      </c>
      <c r="D299" s="4">
        <f ca="1">SUMIF(Відомості!$A$3:$A$2067,$A299,Відомості!$D$1443:$D$2067)</f>
        <v>0</v>
      </c>
      <c r="E299" s="4">
        <f ca="1">SUMIF(Відомості!$A$3:$A$2067,$A299,Відомості!$E$1443:$E$2067)</f>
        <v>0</v>
      </c>
    </row>
    <row r="300" spans="1:5" ht="12.75">
      <c r="A300" s="5"/>
      <c r="B300" s="21"/>
      <c r="C300" s="4">
        <f>SUMIF(Відомості!$A$3:$A$2067,A300,Відомості!$C$3:$C$2067)</f>
        <v>0</v>
      </c>
      <c r="D300" s="4">
        <f ca="1">SUMIF(Відомості!$A$3:$A$2067,$A300,Відомості!$D$1443:$D$2067)</f>
        <v>0</v>
      </c>
      <c r="E300" s="4">
        <f ca="1">SUMIF(Відомості!$A$3:$A$2067,$A300,Відомості!$E$1443:$E$2067)</f>
        <v>0</v>
      </c>
    </row>
    <row r="301" spans="1:5" ht="12.75">
      <c r="A301" s="5"/>
      <c r="B301" s="21"/>
      <c r="C301" s="4">
        <f>SUMIF(Відомості!$A$3:$A$2067,A301,Відомості!$C$3:$C$2067)</f>
        <v>0</v>
      </c>
      <c r="D301" s="4">
        <f ca="1">SUMIF(Відомості!$A$3:$A$2067,$A301,Відомості!$D$1443:$D$2067)</f>
        <v>0</v>
      </c>
      <c r="E301" s="4">
        <f ca="1">SUMIF(Відомості!$A$3:$A$2067,$A301,Відомості!$E$1443:$E$2067)</f>
        <v>0</v>
      </c>
    </row>
    <row r="302" spans="1:5" ht="12.75">
      <c r="A302" s="5"/>
      <c r="B302" s="21"/>
      <c r="C302" s="4">
        <f>SUMIF(Відомості!$A$3:$A$2067,A302,Відомості!$C$3:$C$2067)</f>
        <v>0</v>
      </c>
      <c r="D302" s="4">
        <f ca="1">SUMIF(Відомості!$A$3:$A$2067,$A302,Відомості!$D$1443:$D$2067)</f>
        <v>0</v>
      </c>
      <c r="E302" s="4">
        <f ca="1">SUMIF(Відомості!$A$3:$A$2067,$A302,Відомості!$E$1443:$E$2067)</f>
        <v>0</v>
      </c>
    </row>
    <row r="303" spans="1:5" ht="12.75">
      <c r="A303" s="5"/>
      <c r="B303" s="21"/>
      <c r="C303" s="4">
        <f>SUMIF(Відомості!$A$3:$A$2067,A303,Відомості!$C$3:$C$2067)</f>
        <v>0</v>
      </c>
      <c r="D303" s="4">
        <f ca="1">SUMIF(Відомості!$A$3:$A$2067,$A303,Відомості!$D$1443:$D$2067)</f>
        <v>0</v>
      </c>
      <c r="E303" s="4">
        <f ca="1">SUMIF(Відомості!$A$3:$A$2067,$A303,Відомості!$E$1443:$E$2067)</f>
        <v>0</v>
      </c>
    </row>
    <row r="304" spans="1:5" ht="12.75">
      <c r="A304" s="5"/>
      <c r="B304" s="21"/>
      <c r="C304" s="4">
        <f>SUMIF(Відомості!$A$3:$A$2067,A304,Відомості!$C$3:$C$2067)</f>
        <v>0</v>
      </c>
      <c r="D304" s="4">
        <f ca="1">SUMIF(Відомості!$A$3:$A$2067,$A304,Відомості!$D$1443:$D$2067)</f>
        <v>0</v>
      </c>
      <c r="E304" s="4">
        <f ca="1">SUMIF(Відомості!$A$3:$A$2067,$A304,Відомості!$E$1443:$E$2067)</f>
        <v>0</v>
      </c>
    </row>
    <row r="305" spans="1:5" ht="12.75">
      <c r="A305" s="5"/>
      <c r="B305" s="21"/>
      <c r="C305" s="4">
        <f>SUMIF(Відомості!$A$3:$A$2067,A305,Відомості!$C$3:$C$2067)</f>
        <v>0</v>
      </c>
      <c r="D305" s="4">
        <f ca="1">SUMIF(Відомості!$A$3:$A$2067,$A305,Відомості!$D$1443:$D$2067)</f>
        <v>0</v>
      </c>
      <c r="E305" s="4">
        <f ca="1">SUMIF(Відомості!$A$3:$A$2067,$A305,Відомості!$E$1443:$E$2067)</f>
        <v>0</v>
      </c>
    </row>
    <row r="306" spans="1:5" ht="12.75">
      <c r="A306" s="5"/>
      <c r="B306" s="21"/>
      <c r="C306" s="4">
        <f>SUMIF(Відомості!$A$3:$A$2067,A306,Відомості!$C$3:$C$2067)</f>
        <v>0</v>
      </c>
      <c r="D306" s="4">
        <f ca="1">SUMIF(Відомості!$A$3:$A$2067,$A306,Відомості!$D$1443:$D$2067)</f>
        <v>0</v>
      </c>
      <c r="E306" s="4">
        <f ca="1">SUMIF(Відомості!$A$3:$A$2067,$A306,Відомості!$E$1443:$E$2067)</f>
        <v>0</v>
      </c>
    </row>
    <row r="307" spans="1:5" ht="12.75">
      <c r="A307" s="5"/>
      <c r="B307" s="21"/>
      <c r="C307" s="4">
        <f>SUMIF(Відомості!$A$3:$A$2067,A307,Відомості!$C$3:$C$2067)</f>
        <v>0</v>
      </c>
      <c r="D307" s="4">
        <f ca="1">SUMIF(Відомості!$A$3:$A$2067,$A307,Відомості!$D$1443:$D$2067)</f>
        <v>0</v>
      </c>
      <c r="E307" s="4">
        <f ca="1">SUMIF(Відомості!$A$3:$A$2067,$A307,Відомості!$E$1443:$E$2067)</f>
        <v>0</v>
      </c>
    </row>
    <row r="308" spans="1:5" ht="12.75">
      <c r="A308" s="5"/>
      <c r="B308" s="21"/>
      <c r="C308" s="4">
        <f>SUMIF(Відомості!$A$3:$A$2067,A308,Відомості!$C$3:$C$2067)</f>
        <v>0</v>
      </c>
      <c r="D308" s="4">
        <f ca="1">SUMIF(Відомості!$A$3:$A$2067,$A308,Відомості!$D$1443:$D$2067)</f>
        <v>0</v>
      </c>
      <c r="E308" s="4">
        <f ca="1">SUMIF(Відомості!$A$3:$A$2067,$A308,Відомості!$E$1443:$E$2067)</f>
        <v>0</v>
      </c>
    </row>
    <row r="309" spans="1:5" ht="12.75">
      <c r="A309" s="5"/>
      <c r="B309" s="21"/>
      <c r="C309" s="4">
        <f>SUMIF(Відомості!$A$3:$A$2067,A309,Відомості!$C$3:$C$2067)</f>
        <v>0</v>
      </c>
      <c r="D309" s="4">
        <f ca="1">SUMIF(Відомості!$A$3:$A$2067,$A309,Відомості!$D$1443:$D$2067)</f>
        <v>0</v>
      </c>
      <c r="E309" s="4">
        <f ca="1">SUMIF(Відомості!$A$3:$A$2067,$A309,Відомості!$E$1443:$E$2067)</f>
        <v>0</v>
      </c>
    </row>
    <row r="310" spans="1:5" ht="12.75">
      <c r="A310" s="5"/>
      <c r="B310" s="21"/>
      <c r="C310" s="4">
        <f>SUMIF(Відомості!$A$3:$A$2067,A310,Відомості!$C$3:$C$2067)</f>
        <v>0</v>
      </c>
      <c r="D310" s="4">
        <f ca="1">SUMIF(Відомості!$A$3:$A$2067,$A310,Відомості!$D$1443:$D$2067)</f>
        <v>0</v>
      </c>
      <c r="E310" s="4">
        <f ca="1">SUMIF(Відомості!$A$3:$A$2067,$A310,Відомості!$E$1443:$E$2067)</f>
        <v>0</v>
      </c>
    </row>
    <row r="311" spans="1:5" ht="12.75">
      <c r="A311" s="5"/>
      <c r="B311" s="21"/>
      <c r="C311" s="4">
        <f>SUMIF(Відомості!$A$3:$A$2067,A311,Відомості!$C$3:$C$2067)</f>
        <v>0</v>
      </c>
      <c r="D311" s="4">
        <f ca="1">SUMIF(Відомості!$A$3:$A$2067,$A311,Відомості!$D$1443:$D$2067)</f>
        <v>0</v>
      </c>
      <c r="E311" s="4">
        <f ca="1">SUMIF(Відомості!$A$3:$A$2067,$A311,Відомості!$E$1443:$E$2067)</f>
        <v>0</v>
      </c>
    </row>
    <row r="312" spans="1:5" ht="12.75">
      <c r="A312" s="5"/>
      <c r="B312" s="21"/>
      <c r="C312" s="4">
        <f>SUMIF(Відомості!$A$3:$A$2067,A312,Відомості!$C$3:$C$2067)</f>
        <v>0</v>
      </c>
      <c r="D312" s="4">
        <f ca="1">SUMIF(Відомості!$A$3:$A$2067,$A312,Відомості!$D$1443:$D$2067)</f>
        <v>0</v>
      </c>
      <c r="E312" s="4">
        <f ca="1">SUMIF(Відомості!$A$3:$A$2067,$A312,Відомості!$E$1443:$E$2067)</f>
        <v>0</v>
      </c>
    </row>
    <row r="313" spans="1:5" ht="12.75">
      <c r="A313" s="5"/>
      <c r="B313" s="21"/>
      <c r="C313" s="4">
        <f>SUMIF(Відомості!$A$3:$A$2067,A313,Відомості!$C$3:$C$2067)</f>
        <v>0</v>
      </c>
      <c r="D313" s="4">
        <f ca="1">SUMIF(Відомості!$A$3:$A$2067,$A313,Відомості!$D$1443:$D$2067)</f>
        <v>0</v>
      </c>
      <c r="E313" s="4">
        <f ca="1">SUMIF(Відомості!$A$3:$A$2067,$A313,Відомості!$E$1443:$E$2067)</f>
        <v>0</v>
      </c>
    </row>
    <row r="314" spans="1:5" ht="12.75">
      <c r="A314" s="5"/>
      <c r="B314" s="21"/>
      <c r="C314" s="4">
        <f>SUMIF(Відомості!$A$3:$A$2067,A314,Відомості!$C$3:$C$2067)</f>
        <v>0</v>
      </c>
      <c r="D314" s="4">
        <f ca="1">SUMIF(Відомості!$A$3:$A$2067,$A314,Відомості!$D$1443:$D$2067)</f>
        <v>0</v>
      </c>
      <c r="E314" s="4">
        <f ca="1">SUMIF(Відомості!$A$3:$A$2067,$A314,Відомості!$E$1443:$E$2067)</f>
        <v>0</v>
      </c>
    </row>
    <row r="315" spans="1:5" ht="12.75">
      <c r="A315" s="5"/>
      <c r="B315" s="21"/>
      <c r="C315" s="4">
        <f>SUMIF(Відомості!$A$3:$A$2067,A315,Відомості!$C$3:$C$2067)</f>
        <v>0</v>
      </c>
      <c r="D315" s="4">
        <f ca="1">SUMIF(Відомості!$A$3:$A$2067,$A315,Відомості!$D$1443:$D$2067)</f>
        <v>0</v>
      </c>
      <c r="E315" s="4">
        <f ca="1">SUMIF(Відомості!$A$3:$A$2067,$A315,Відомості!$E$1443:$E$2067)</f>
        <v>0</v>
      </c>
    </row>
    <row r="316" spans="1:5" ht="12.75">
      <c r="A316" s="5"/>
      <c r="B316" s="21"/>
      <c r="C316" s="4">
        <f>SUMIF(Відомості!$A$3:$A$2067,A316,Відомості!$C$3:$C$2067)</f>
        <v>0</v>
      </c>
      <c r="D316" s="4">
        <f ca="1">SUMIF(Відомості!$A$3:$A$2067,$A316,Відомості!$D$1443:$D$2067)</f>
        <v>0</v>
      </c>
      <c r="E316" s="4">
        <f ca="1">SUMIF(Відомості!$A$3:$A$2067,$A316,Відомості!$E$1443:$E$2067)</f>
        <v>0</v>
      </c>
    </row>
    <row r="317" spans="1:5" ht="12.75">
      <c r="A317" s="5"/>
      <c r="B317" s="21"/>
      <c r="C317" s="4">
        <f>SUMIF(Відомості!$A$3:$A$2067,A317,Відомості!$C$3:$C$2067)</f>
        <v>0</v>
      </c>
      <c r="D317" s="4">
        <f ca="1">SUMIF(Відомості!$A$3:$A$2067,$A317,Відомості!$D$1443:$D$2067)</f>
        <v>0</v>
      </c>
      <c r="E317" s="4">
        <f ca="1">SUMIF(Відомості!$A$3:$A$2067,$A317,Відомості!$E$1443:$E$2067)</f>
        <v>0</v>
      </c>
    </row>
    <row r="318" spans="1:5" ht="12.75">
      <c r="A318" s="5"/>
      <c r="B318" s="21"/>
      <c r="C318" s="4">
        <f>SUMIF(Відомості!$A$3:$A$2067,A318,Відомості!$C$3:$C$2067)</f>
        <v>0</v>
      </c>
      <c r="D318" s="4">
        <f ca="1">SUMIF(Відомості!$A$3:$A$2067,$A318,Відомості!$D$1443:$D$2067)</f>
        <v>0</v>
      </c>
      <c r="E318" s="4">
        <f ca="1">SUMIF(Відомості!$A$3:$A$2067,$A318,Відомості!$E$1443:$E$2067)</f>
        <v>0</v>
      </c>
    </row>
    <row r="319" spans="1:5" ht="12.75">
      <c r="A319" s="5"/>
      <c r="B319" s="21"/>
      <c r="C319" s="4">
        <f>SUMIF(Відомості!$A$3:$A$2067,A319,Відомості!$C$3:$C$2067)</f>
        <v>0</v>
      </c>
      <c r="D319" s="4">
        <f ca="1">SUMIF(Відомості!$A$3:$A$2067,$A319,Відомості!$D$1443:$D$2067)</f>
        <v>0</v>
      </c>
      <c r="E319" s="4">
        <f ca="1">SUMIF(Відомості!$A$3:$A$2067,$A319,Відомості!$E$1443:$E$2067)</f>
        <v>0</v>
      </c>
    </row>
    <row r="320" spans="1:5" ht="12.75">
      <c r="A320" s="5"/>
      <c r="B320" s="21"/>
      <c r="C320" s="4">
        <f>SUMIF(Відомості!$A$3:$A$2067,A320,Відомості!$C$3:$C$2067)</f>
        <v>0</v>
      </c>
      <c r="D320" s="4">
        <f ca="1">SUMIF(Відомості!$A$3:$A$2067,$A320,Відомості!$D$1443:$D$2067)</f>
        <v>0</v>
      </c>
      <c r="E320" s="4">
        <f ca="1">SUMIF(Відомості!$A$3:$A$2067,$A320,Відомості!$E$1443:$E$2067)</f>
        <v>0</v>
      </c>
    </row>
    <row r="321" spans="1:5" ht="12.75">
      <c r="A321" s="5"/>
      <c r="B321" s="21"/>
      <c r="C321" s="4">
        <f>SUMIF(Відомості!$A$3:$A$2067,A321,Відомості!$C$3:$C$2067)</f>
        <v>0</v>
      </c>
      <c r="D321" s="4">
        <f ca="1">SUMIF(Відомості!$A$3:$A$2067,$A321,Відомості!$D$1443:$D$2067)</f>
        <v>0</v>
      </c>
      <c r="E321" s="4">
        <f ca="1">SUMIF(Відомості!$A$3:$A$2067,$A321,Відомості!$E$1443:$E$2067)</f>
        <v>0</v>
      </c>
    </row>
    <row r="322" spans="1:5" ht="12.75">
      <c r="A322" s="5"/>
      <c r="B322" s="21"/>
      <c r="C322" s="4">
        <f>SUMIF(Відомості!$A$3:$A$2067,A322,Відомості!$C$3:$C$2067)</f>
        <v>0</v>
      </c>
      <c r="D322" s="4">
        <f ca="1">SUMIF(Відомості!$A$3:$A$2067,$A322,Відомості!$D$1443:$D$2067)</f>
        <v>0</v>
      </c>
      <c r="E322" s="4">
        <f ca="1">SUMIF(Відомості!$A$3:$A$2067,$A322,Відомості!$E$1443:$E$2067)</f>
        <v>0</v>
      </c>
    </row>
    <row r="323" spans="1:5" ht="12.75">
      <c r="A323" s="5"/>
      <c r="B323" s="21"/>
      <c r="C323" s="4">
        <f>SUMIF(Відомості!$A$3:$A$2067,A323,Відомості!$C$3:$C$2067)</f>
        <v>0</v>
      </c>
      <c r="D323" s="4">
        <f ca="1">SUMIF(Відомості!$A$3:$A$2067,$A323,Відомості!$D$1443:$D$2067)</f>
        <v>0</v>
      </c>
      <c r="E323" s="4">
        <f ca="1">SUMIF(Відомості!$A$3:$A$2067,$A323,Відомості!$E$1443:$E$2067)</f>
        <v>0</v>
      </c>
    </row>
    <row r="324" spans="1:5" ht="12.75">
      <c r="A324" s="5"/>
      <c r="B324" s="21"/>
      <c r="C324" s="4">
        <f>SUMIF(Відомості!$A$3:$A$2067,A324,Відомості!$C$3:$C$2067)</f>
        <v>0</v>
      </c>
      <c r="D324" s="4">
        <f ca="1">SUMIF(Відомості!$A$3:$A$2067,$A324,Відомості!$D$1443:$D$2067)</f>
        <v>0</v>
      </c>
      <c r="E324" s="4">
        <f ca="1">SUMIF(Відомості!$A$3:$A$2067,$A324,Відомості!$E$1443:$E$2067)</f>
        <v>0</v>
      </c>
    </row>
    <row r="325" spans="1:5" ht="12.75">
      <c r="A325" s="5"/>
      <c r="B325" s="21"/>
      <c r="C325" s="4">
        <f>SUMIF(Відомості!$A$3:$A$2067,A325,Відомості!$C$3:$C$2067)</f>
        <v>0</v>
      </c>
      <c r="D325" s="4">
        <f ca="1">SUMIF(Відомості!$A$3:$A$2067,$A325,Відомості!$D$1443:$D$2067)</f>
        <v>0</v>
      </c>
      <c r="E325" s="4">
        <f ca="1">SUMIF(Відомості!$A$3:$A$2067,$A325,Відомості!$E$1443:$E$2067)</f>
        <v>0</v>
      </c>
    </row>
    <row r="326" spans="1:5" ht="12.75">
      <c r="A326" s="5"/>
      <c r="B326" s="21"/>
      <c r="C326" s="4">
        <f>SUMIF(Відомості!$A$3:$A$2067,A326,Відомості!$C$3:$C$2067)</f>
        <v>0</v>
      </c>
      <c r="D326" s="4">
        <f ca="1">SUMIF(Відомості!$A$3:$A$2067,$A326,Відомості!$D$1443:$D$2067)</f>
        <v>0</v>
      </c>
      <c r="E326" s="4">
        <f ca="1">SUMIF(Відомості!$A$3:$A$2067,$A326,Відомості!$E$1443:$E$2067)</f>
        <v>0</v>
      </c>
    </row>
    <row r="327" spans="1:5" ht="12.75">
      <c r="A327" s="5"/>
      <c r="B327" s="21"/>
      <c r="C327" s="4">
        <f>SUMIF(Відомості!$A$3:$A$2067,A327,Відомості!$C$3:$C$2067)</f>
        <v>0</v>
      </c>
      <c r="D327" s="4">
        <f ca="1">SUMIF(Відомості!$A$3:$A$2067,$A327,Відомості!$D$1443:$D$2067)</f>
        <v>0</v>
      </c>
      <c r="E327" s="4">
        <f ca="1">SUMIF(Відомості!$A$3:$A$2067,$A327,Відомості!$E$1443:$E$2067)</f>
        <v>0</v>
      </c>
    </row>
    <row r="328" spans="1:5" ht="12.75">
      <c r="A328" s="5"/>
      <c r="B328" s="21"/>
      <c r="C328" s="4">
        <f>SUMIF(Відомості!$A$3:$A$2067,A328,Відомості!$C$3:$C$2067)</f>
        <v>0</v>
      </c>
      <c r="D328" s="4">
        <f ca="1">SUMIF(Відомості!$A$3:$A$2067,$A328,Відомості!$D$1443:$D$2067)</f>
        <v>0</v>
      </c>
      <c r="E328" s="4">
        <f ca="1">SUMIF(Відомості!$A$3:$A$2067,$A328,Відомості!$E$1443:$E$2067)</f>
        <v>0</v>
      </c>
    </row>
    <row r="329" spans="1:5" ht="12.75">
      <c r="A329" s="5"/>
      <c r="B329" s="21"/>
      <c r="C329" s="4">
        <f>SUMIF(Відомості!$A$3:$A$2067,A329,Відомості!$C$3:$C$2067)</f>
        <v>0</v>
      </c>
      <c r="D329" s="4">
        <f ca="1">SUMIF(Відомості!$A$3:$A$2067,$A329,Відомості!$D$1443:$D$2067)</f>
        <v>0</v>
      </c>
      <c r="E329" s="4">
        <f ca="1">SUMIF(Відомості!$A$3:$A$2067,$A329,Відомості!$E$1443:$E$2067)</f>
        <v>0</v>
      </c>
    </row>
    <row r="330" spans="1:5" ht="12.75">
      <c r="A330" s="5"/>
      <c r="B330" s="21"/>
      <c r="C330" s="4">
        <f>SUMIF(Відомості!$A$3:$A$2067,A330,Відомості!$C$3:$C$2067)</f>
        <v>0</v>
      </c>
      <c r="D330" s="4">
        <f ca="1">SUMIF(Відомості!$A$3:$A$2067,$A330,Відомості!$D$1443:$D$2067)</f>
        <v>0</v>
      </c>
      <c r="E330" s="4">
        <f ca="1">SUMIF(Відомості!$A$3:$A$2067,$A330,Відомості!$E$1443:$E$2067)</f>
        <v>0</v>
      </c>
    </row>
    <row r="331" spans="1:5" ht="12.75">
      <c r="A331" s="5"/>
      <c r="B331" s="21"/>
      <c r="C331" s="4">
        <f>SUMIF(Відомості!$A$3:$A$2067,A331,Відомості!$C$3:$C$2067)</f>
        <v>0</v>
      </c>
      <c r="D331" s="4">
        <f ca="1">SUMIF(Відомості!$A$3:$A$2067,$A331,Відомості!$D$1443:$D$2067)</f>
        <v>0</v>
      </c>
      <c r="E331" s="4">
        <f ca="1">SUMIF(Відомості!$A$3:$A$2067,$A331,Відомості!$E$1443:$E$2067)</f>
        <v>0</v>
      </c>
    </row>
    <row r="332" spans="1:5" ht="12.75">
      <c r="A332" s="5"/>
      <c r="B332" s="21"/>
      <c r="C332" s="4">
        <f>SUMIF(Відомості!$A$3:$A$2067,A332,Відомості!$C$3:$C$2067)</f>
        <v>0</v>
      </c>
      <c r="D332" s="4">
        <f ca="1">SUMIF(Відомості!$A$3:$A$2067,$A332,Відомості!$D$1443:$D$2067)</f>
        <v>0</v>
      </c>
      <c r="E332" s="4">
        <f ca="1">SUMIF(Відомості!$A$3:$A$2067,$A332,Відомості!$E$1443:$E$2067)</f>
        <v>0</v>
      </c>
    </row>
    <row r="333" spans="1:5" ht="12.75">
      <c r="A333" s="5"/>
      <c r="B333" s="21"/>
      <c r="C333" s="4">
        <f>SUMIF(Відомості!$A$3:$A$2067,A333,Відомості!$C$3:$C$2067)</f>
        <v>0</v>
      </c>
      <c r="D333" s="4">
        <f ca="1">SUMIF(Відомості!$A$3:$A$2067,$A333,Відомості!$D$1443:$D$2067)</f>
        <v>0</v>
      </c>
      <c r="E333" s="4">
        <f ca="1">SUMIF(Відомості!$A$3:$A$2067,$A333,Відомості!$E$1443:$E$2067)</f>
        <v>0</v>
      </c>
    </row>
    <row r="334" spans="1:5" ht="12.75">
      <c r="A334" s="5"/>
      <c r="B334" s="21"/>
      <c r="C334" s="4">
        <f>SUMIF(Відомості!$A$3:$A$2067,A334,Відомості!$C$3:$C$2067)</f>
        <v>0</v>
      </c>
      <c r="D334" s="4">
        <f ca="1">SUMIF(Відомості!$A$3:$A$2067,$A334,Відомості!$D$1443:$D$2067)</f>
        <v>0</v>
      </c>
      <c r="E334" s="4">
        <f ca="1">SUMIF(Відомості!$A$3:$A$2067,$A334,Відомості!$E$1443:$E$2067)</f>
        <v>0</v>
      </c>
    </row>
    <row r="335" spans="1:5" ht="12.75">
      <c r="A335" s="5"/>
      <c r="B335" s="21"/>
      <c r="C335" s="4">
        <f>SUMIF(Відомості!$A$3:$A$2067,A335,Відомості!$C$3:$C$2067)</f>
        <v>0</v>
      </c>
      <c r="D335" s="4">
        <f ca="1">SUMIF(Відомості!$A$3:$A$2067,$A335,Відомості!$D$1443:$D$2067)</f>
        <v>0</v>
      </c>
      <c r="E335" s="4">
        <f ca="1">SUMIF(Відомості!$A$3:$A$2067,$A335,Відомості!$E$1443:$E$2067)</f>
        <v>0</v>
      </c>
    </row>
    <row r="336" spans="1:5" ht="12.75">
      <c r="A336" s="5"/>
      <c r="B336" s="21"/>
      <c r="C336" s="4">
        <f>SUMIF(Відомості!$A$3:$A$2067,A336,Відомості!$C$3:$C$2067)</f>
        <v>0</v>
      </c>
      <c r="D336" s="4">
        <f ca="1">SUMIF(Відомості!$A$3:$A$2067,$A336,Відомості!$D$1443:$D$2067)</f>
        <v>0</v>
      </c>
      <c r="E336" s="4">
        <f ca="1">SUMIF(Відомості!$A$3:$A$2067,$A336,Відомості!$E$1443:$E$2067)</f>
        <v>0</v>
      </c>
    </row>
    <row r="337" spans="1:5" ht="12.75">
      <c r="A337" s="5"/>
      <c r="B337" s="21"/>
      <c r="C337" s="4">
        <f>SUMIF(Відомості!$A$3:$A$2067,A337,Відомості!$C$3:$C$2067)</f>
        <v>0</v>
      </c>
      <c r="D337" s="4">
        <f ca="1">SUMIF(Відомості!$A$3:$A$2067,$A337,Відомості!$D$1443:$D$2067)</f>
        <v>0</v>
      </c>
      <c r="E337" s="4">
        <f ca="1">SUMIF(Відомості!$A$3:$A$2067,$A337,Відомості!$E$1443:$E$2067)</f>
        <v>0</v>
      </c>
    </row>
    <row r="338" spans="1:5" ht="12.75">
      <c r="A338" s="5"/>
      <c r="B338" s="21"/>
      <c r="C338" s="4">
        <f>SUMIF(Відомості!$A$3:$A$2067,A338,Відомості!$C$3:$C$2067)</f>
        <v>0</v>
      </c>
      <c r="D338" s="4">
        <f ca="1">SUMIF(Відомості!$A$3:$A$2067,$A338,Відомості!$D$1443:$D$2067)</f>
        <v>0</v>
      </c>
      <c r="E338" s="4">
        <f ca="1">SUMIF(Відомості!$A$3:$A$2067,$A338,Відомості!$E$1443:$E$2067)</f>
        <v>0</v>
      </c>
    </row>
    <row r="339" spans="1:5" ht="12.75">
      <c r="A339" s="5"/>
      <c r="B339" s="21"/>
      <c r="C339" s="4">
        <f>SUMIF(Відомості!$A$3:$A$2067,A339,Відомості!$C$3:$C$2067)</f>
        <v>0</v>
      </c>
      <c r="D339" s="4">
        <f ca="1">SUMIF(Відомості!$A$3:$A$2067,$A339,Відомості!$D$1443:$D$2067)</f>
        <v>0</v>
      </c>
      <c r="E339" s="4">
        <f ca="1">SUMIF(Відомості!$A$3:$A$2067,$A339,Відомості!$E$1443:$E$2067)</f>
        <v>0</v>
      </c>
    </row>
    <row r="340" spans="1:5" ht="12.75">
      <c r="A340" s="5"/>
      <c r="B340" s="21"/>
      <c r="C340" s="4">
        <f>SUMIF(Відомості!$A$3:$A$2067,A340,Відомості!$C$3:$C$2067)</f>
        <v>0</v>
      </c>
      <c r="D340" s="4">
        <f ca="1">SUMIF(Відомості!$A$3:$A$2067,$A340,Відомості!$D$1443:$D$2067)</f>
        <v>0</v>
      </c>
      <c r="E340" s="4">
        <f ca="1">SUMIF(Відомості!$A$3:$A$2067,$A340,Відомості!$E$1443:$E$2067)</f>
        <v>0</v>
      </c>
    </row>
    <row r="341" spans="1:5" ht="12.75">
      <c r="A341" s="5"/>
      <c r="B341" s="21"/>
      <c r="C341" s="4">
        <f>SUMIF(Відомості!$A$3:$A$2067,A341,Відомості!$C$3:$C$2067)</f>
        <v>0</v>
      </c>
      <c r="D341" s="4">
        <f ca="1">SUMIF(Відомості!$A$3:$A$2067,$A341,Відомості!$D$1443:$D$2067)</f>
        <v>0</v>
      </c>
      <c r="E341" s="4">
        <f ca="1">SUMIF(Відомості!$A$3:$A$2067,$A341,Відомості!$E$1443:$E$2067)</f>
        <v>0</v>
      </c>
    </row>
    <row r="342" spans="1:5" ht="12.75">
      <c r="A342" s="5"/>
      <c r="B342" s="21"/>
      <c r="C342" s="4">
        <f>SUMIF(Відомості!$A$3:$A$2067,A342,Відомості!$C$3:$C$2067)</f>
        <v>0</v>
      </c>
      <c r="D342" s="4">
        <f ca="1">SUMIF(Відомості!$A$3:$A$2067,$A342,Відомості!$D$1443:$D$2067)</f>
        <v>0</v>
      </c>
      <c r="E342" s="4">
        <f ca="1">SUMIF(Відомості!$A$3:$A$2067,$A342,Відомості!$E$1443:$E$2067)</f>
        <v>0</v>
      </c>
    </row>
    <row r="343" spans="1:5" ht="12.75">
      <c r="A343" s="5"/>
      <c r="B343" s="21"/>
      <c r="C343" s="4">
        <f>SUMIF(Відомості!$A$3:$A$2067,A343,Відомості!$C$3:$C$2067)</f>
        <v>0</v>
      </c>
      <c r="D343" s="4">
        <f ca="1">SUMIF(Відомості!$A$3:$A$2067,$A343,Відомості!$D$1443:$D$2067)</f>
        <v>0</v>
      </c>
      <c r="E343" s="4">
        <f ca="1">SUMIF(Відомості!$A$3:$A$2067,$A343,Відомості!$E$1443:$E$2067)</f>
        <v>0</v>
      </c>
    </row>
    <row r="344" spans="1:5" ht="12.75">
      <c r="A344" s="5"/>
      <c r="B344" s="21"/>
      <c r="C344" s="4">
        <f>SUMIF(Відомості!$A$3:$A$2067,A344,Відомості!$C$3:$C$2067)</f>
        <v>0</v>
      </c>
      <c r="D344" s="4">
        <f ca="1">SUMIF(Відомості!$A$3:$A$2067,$A344,Відомості!$D$1443:$D$2067)</f>
        <v>0</v>
      </c>
      <c r="E344" s="4">
        <f ca="1">SUMIF(Відомості!$A$3:$A$2067,$A344,Відомості!$E$1443:$E$2067)</f>
        <v>0</v>
      </c>
    </row>
    <row r="345" spans="1:5" ht="12.75">
      <c r="A345" s="5"/>
      <c r="B345" s="21"/>
      <c r="C345" s="4">
        <f>SUMIF(Відомості!$A$3:$A$2067,A345,Відомості!$C$3:$C$2067)</f>
        <v>0</v>
      </c>
      <c r="D345" s="4">
        <f ca="1">SUMIF(Відомості!$A$3:$A$2067,$A345,Відомості!$D$1443:$D$2067)</f>
        <v>0</v>
      </c>
      <c r="E345" s="4">
        <f ca="1">SUMIF(Відомості!$A$3:$A$2067,$A345,Відомості!$E$1443:$E$2067)</f>
        <v>0</v>
      </c>
    </row>
    <row r="346" spans="1:5" ht="12.75">
      <c r="A346" s="5"/>
      <c r="B346" s="21"/>
      <c r="C346" s="4">
        <f>SUMIF(Відомості!$A$3:$A$2067,A346,Відомості!$C$3:$C$2067)</f>
        <v>0</v>
      </c>
      <c r="D346" s="4">
        <f ca="1">SUMIF(Відомості!$A$3:$A$2067,$A346,Відомості!$D$1443:$D$2067)</f>
        <v>0</v>
      </c>
      <c r="E346" s="4">
        <f ca="1">SUMIF(Відомості!$A$3:$A$2067,$A346,Відомості!$E$1443:$E$2067)</f>
        <v>0</v>
      </c>
    </row>
    <row r="347" spans="1:5" ht="12.75">
      <c r="A347" s="5"/>
      <c r="B347" s="21"/>
      <c r="C347" s="4">
        <f>SUMIF(Відомості!$A$3:$A$2067,A347,Відомості!$C$3:$C$2067)</f>
        <v>0</v>
      </c>
      <c r="D347" s="4">
        <f ca="1">SUMIF(Відомості!$A$3:$A$2067,$A347,Відомості!$D$1443:$D$2067)</f>
        <v>0</v>
      </c>
      <c r="E347" s="4">
        <f ca="1">SUMIF(Відомості!$A$3:$A$2067,$A347,Відомості!$E$1443:$E$2067)</f>
        <v>0</v>
      </c>
    </row>
    <row r="348" spans="1:5" ht="12.75">
      <c r="A348" s="5"/>
      <c r="B348" s="21"/>
      <c r="C348" s="4">
        <f>SUMIF(Відомості!$A$3:$A$2067,A348,Відомості!$C$3:$C$2067)</f>
        <v>0</v>
      </c>
      <c r="D348" s="4">
        <f ca="1">SUMIF(Відомості!$A$3:$A$2067,$A348,Відомості!$D$1443:$D$2067)</f>
        <v>0</v>
      </c>
      <c r="E348" s="4">
        <f ca="1">SUMIF(Відомості!$A$3:$A$2067,$A348,Відомості!$E$1443:$E$2067)</f>
        <v>0</v>
      </c>
    </row>
    <row r="349" spans="1:5" ht="12.75">
      <c r="A349" s="5"/>
      <c r="B349" s="21"/>
      <c r="C349" s="4">
        <f>SUMIF(Відомості!$A$3:$A$2067,A349,Відомості!$C$3:$C$2067)</f>
        <v>0</v>
      </c>
      <c r="D349" s="4">
        <f ca="1">SUMIF(Відомості!$A$3:$A$2067,$A349,Відомості!$D$1443:$D$2067)</f>
        <v>0</v>
      </c>
      <c r="E349" s="4">
        <f ca="1">SUMIF(Відомості!$A$3:$A$2067,$A349,Відомості!$E$1443:$E$2067)</f>
        <v>0</v>
      </c>
    </row>
    <row r="350" spans="1:5" ht="12.75">
      <c r="A350" s="5"/>
      <c r="B350" s="21"/>
      <c r="C350" s="4">
        <f>SUMIF(Відомості!$A$3:$A$2067,A350,Відомості!$C$3:$C$2067)</f>
        <v>0</v>
      </c>
      <c r="D350" s="4">
        <f ca="1">SUMIF(Відомості!$A$3:$A$2067,$A350,Відомості!$D$1443:$D$2067)</f>
        <v>0</v>
      </c>
      <c r="E350" s="4">
        <f ca="1">SUMIF(Відомості!$A$3:$A$2067,$A350,Відомості!$E$1443:$E$2067)</f>
        <v>0</v>
      </c>
    </row>
    <row r="351" spans="1:5" ht="12.75">
      <c r="A351" s="5"/>
      <c r="B351" s="21"/>
      <c r="C351" s="4">
        <f>SUMIF(Відомості!$A$3:$A$2067,A351,Відомості!$C$3:$C$2067)</f>
        <v>0</v>
      </c>
      <c r="D351" s="4">
        <f ca="1">SUMIF(Відомості!$A$3:$A$2067,$A351,Відомості!$D$1443:$D$2067)</f>
        <v>0</v>
      </c>
      <c r="E351" s="4">
        <f ca="1">SUMIF(Відомості!$A$3:$A$2067,$A351,Відомості!$E$1443:$E$2067)</f>
        <v>0</v>
      </c>
    </row>
    <row r="352" spans="1:5" ht="12.75">
      <c r="A352" s="5"/>
      <c r="B352" s="21"/>
      <c r="C352" s="4">
        <f>SUMIF(Відомості!$A$3:$A$2067,A352,Відомості!$C$3:$C$2067)</f>
        <v>0</v>
      </c>
      <c r="D352" s="4">
        <f ca="1">SUMIF(Відомості!$A$3:$A$2067,$A352,Відомості!$D$1443:$D$2067)</f>
        <v>0</v>
      </c>
      <c r="E352" s="4">
        <f ca="1">SUMIF(Відомості!$A$3:$A$2067,$A352,Відомості!$E$1443:$E$2067)</f>
        <v>0</v>
      </c>
    </row>
    <row r="353" spans="1:5" ht="12.75">
      <c r="A353" s="5"/>
      <c r="B353" s="21"/>
      <c r="C353" s="4">
        <f>SUMIF(Відомості!$A$3:$A$2067,A353,Відомості!$C$3:$C$2067)</f>
        <v>0</v>
      </c>
      <c r="D353" s="4">
        <f ca="1">SUMIF(Відомості!$A$3:$A$2067,$A353,Відомості!$D$1443:$D$2067)</f>
        <v>0</v>
      </c>
      <c r="E353" s="4">
        <f ca="1">SUMIF(Відомості!$A$3:$A$2067,$A353,Відомості!$E$1443:$E$2067)</f>
        <v>0</v>
      </c>
    </row>
    <row r="354" spans="1:5" ht="12.75">
      <c r="A354" s="5"/>
      <c r="B354" s="21"/>
      <c r="C354" s="4">
        <f>SUMIF(Відомості!$A$3:$A$2067,A354,Відомості!$C$3:$C$2067)</f>
        <v>0</v>
      </c>
      <c r="D354" s="4">
        <f ca="1">SUMIF(Відомості!$A$3:$A$2067,$A354,Відомості!$D$1443:$D$2067)</f>
        <v>0</v>
      </c>
      <c r="E354" s="4">
        <f ca="1">SUMIF(Відомості!$A$3:$A$2067,$A354,Відомості!$E$1443:$E$2067)</f>
        <v>0</v>
      </c>
    </row>
    <row r="355" spans="1:5" ht="12.75">
      <c r="A355" s="5"/>
      <c r="B355" s="21"/>
      <c r="C355" s="4">
        <f>SUMIF(Відомості!$A$3:$A$2067,A355,Відомості!$C$3:$C$2067)</f>
        <v>0</v>
      </c>
      <c r="D355" s="4">
        <f ca="1">SUMIF(Відомості!$A$3:$A$2067,$A355,Відомості!$D$1443:$D$2067)</f>
        <v>0</v>
      </c>
      <c r="E355" s="4">
        <f ca="1">SUMIF(Відомості!$A$3:$A$2067,$A355,Відомості!$E$1443:$E$2067)</f>
        <v>0</v>
      </c>
    </row>
    <row r="356" spans="1:5" ht="12.75">
      <c r="A356" s="5"/>
      <c r="B356" s="21"/>
      <c r="C356" s="4">
        <f>SUMIF(Відомості!$A$3:$A$2067,A356,Відомості!$C$3:$C$2067)</f>
        <v>0</v>
      </c>
      <c r="D356" s="4">
        <f ca="1">SUMIF(Відомості!$A$3:$A$2067,$A356,Відомості!$D$1443:$D$2067)</f>
        <v>0</v>
      </c>
      <c r="E356" s="4">
        <f ca="1">SUMIF(Відомості!$A$3:$A$2067,$A356,Відомості!$E$1443:$E$2067)</f>
        <v>0</v>
      </c>
    </row>
    <row r="357" spans="1:5" ht="12.75">
      <c r="A357" s="5"/>
      <c r="B357" s="21"/>
      <c r="C357" s="4">
        <f>SUMIF(Відомості!$A$3:$A$2067,A357,Відомості!$C$3:$C$2067)</f>
        <v>0</v>
      </c>
      <c r="D357" s="4">
        <f ca="1">SUMIF(Відомості!$A$3:$A$2067,$A357,Відомості!$D$1443:$D$2067)</f>
        <v>0</v>
      </c>
      <c r="E357" s="4">
        <f ca="1">SUMIF(Відомості!$A$3:$A$2067,$A357,Відомості!$E$1443:$E$2067)</f>
        <v>0</v>
      </c>
    </row>
    <row r="358" spans="1:5" ht="12.75">
      <c r="A358" s="5"/>
      <c r="B358" s="21"/>
      <c r="C358" s="4">
        <f>SUMIF(Відомості!$A$3:$A$2067,A358,Відомості!$C$3:$C$2067)</f>
        <v>0</v>
      </c>
      <c r="D358" s="4">
        <f ca="1">SUMIF(Відомості!$A$3:$A$2067,$A358,Відомості!$D$1443:$D$2067)</f>
        <v>0</v>
      </c>
      <c r="E358" s="4">
        <f ca="1">SUMIF(Відомості!$A$3:$A$2067,$A358,Відомості!$E$1443:$E$2067)</f>
        <v>0</v>
      </c>
    </row>
    <row r="359" spans="1:5" ht="12.75">
      <c r="A359" s="5"/>
      <c r="B359" s="21"/>
      <c r="C359" s="4">
        <f>SUMIF(Відомості!$A$3:$A$2067,A359,Відомості!$C$3:$C$2067)</f>
        <v>0</v>
      </c>
      <c r="D359" s="4">
        <f ca="1">SUMIF(Відомості!$A$3:$A$2067,$A359,Відомості!$D$1443:$D$2067)</f>
        <v>0</v>
      </c>
      <c r="E359" s="4">
        <f ca="1">SUMIF(Відомості!$A$3:$A$2067,$A359,Відомості!$E$1443:$E$2067)</f>
        <v>0</v>
      </c>
    </row>
    <row r="360" spans="1:5" ht="12.75">
      <c r="A360" s="5"/>
      <c r="B360" s="21"/>
      <c r="C360" s="4">
        <f>SUMIF(Відомості!$A$3:$A$2067,A360,Відомості!$C$3:$C$2067)</f>
        <v>0</v>
      </c>
      <c r="D360" s="4">
        <f ca="1">SUMIF(Відомості!$A$3:$A$2067,$A360,Відомості!$D$1443:$D$2067)</f>
        <v>0</v>
      </c>
      <c r="E360" s="4">
        <f ca="1">SUMIF(Відомості!$A$3:$A$2067,$A360,Відомості!$E$1443:$E$2067)</f>
        <v>0</v>
      </c>
    </row>
    <row r="361" spans="1:5" ht="12.75">
      <c r="A361" s="5"/>
      <c r="B361" s="21"/>
      <c r="C361" s="4">
        <f>SUMIF(Відомості!$A$3:$A$2067,A361,Відомості!$C$3:$C$2067)</f>
        <v>0</v>
      </c>
      <c r="D361" s="4">
        <f ca="1">SUMIF(Відомості!$A$3:$A$2067,$A361,Відомості!$D$1443:$D$2067)</f>
        <v>0</v>
      </c>
      <c r="E361" s="4">
        <f ca="1">SUMIF(Відомості!$A$3:$A$2067,$A361,Відомості!$E$1443:$E$2067)</f>
        <v>0</v>
      </c>
    </row>
    <row r="362" spans="1:5" ht="12.75">
      <c r="A362" s="5"/>
      <c r="B362" s="21"/>
      <c r="C362" s="4">
        <f>SUMIF(Відомості!$A$3:$A$2067,A362,Відомості!$C$3:$C$2067)</f>
        <v>0</v>
      </c>
      <c r="D362" s="4">
        <f ca="1">SUMIF(Відомості!$A$3:$A$2067,$A362,Відомості!$D$1443:$D$2067)</f>
        <v>0</v>
      </c>
      <c r="E362" s="4">
        <f ca="1">SUMIF(Відомості!$A$3:$A$2067,$A362,Відомості!$E$1443:$E$2067)</f>
        <v>0</v>
      </c>
    </row>
    <row r="363" spans="1:5" ht="12.75">
      <c r="A363" s="5"/>
      <c r="B363" s="21"/>
      <c r="C363" s="4">
        <f>SUMIF(Відомості!$A$3:$A$2067,A363,Відомості!$C$3:$C$2067)</f>
        <v>0</v>
      </c>
      <c r="D363" s="4">
        <f ca="1">SUMIF(Відомості!$A$3:$A$2067,$A363,Відомості!$D$1443:$D$2067)</f>
        <v>0</v>
      </c>
      <c r="E363" s="4">
        <f ca="1">SUMIF(Відомості!$A$3:$A$2067,$A363,Відомості!$E$1443:$E$2067)</f>
        <v>0</v>
      </c>
    </row>
    <row r="364" spans="1:5" ht="12.75">
      <c r="A364" s="5"/>
      <c r="B364" s="21"/>
      <c r="C364" s="4">
        <f>SUMIF(Відомості!$A$3:$A$2067,A364,Відомості!$C$3:$C$2067)</f>
        <v>0</v>
      </c>
      <c r="D364" s="4">
        <f ca="1">SUMIF(Відомості!$A$3:$A$2067,$A364,Відомості!$D$1443:$D$2067)</f>
        <v>0</v>
      </c>
      <c r="E364" s="4">
        <f ca="1">SUMIF(Відомості!$A$3:$A$2067,$A364,Відомості!$E$1443:$E$2067)</f>
        <v>0</v>
      </c>
    </row>
    <row r="365" spans="1:5" ht="12.75">
      <c r="A365" s="5"/>
      <c r="B365" s="21"/>
      <c r="C365" s="4">
        <f>SUMIF(Відомості!$A$3:$A$2067,A365,Відомості!$C$3:$C$2067)</f>
        <v>0</v>
      </c>
      <c r="D365" s="4">
        <f ca="1">SUMIF(Відомості!$A$3:$A$2067,$A365,Відомості!$D$1443:$D$2067)</f>
        <v>0</v>
      </c>
      <c r="E365" s="4">
        <f ca="1">SUMIF(Відомості!$A$3:$A$2067,$A365,Відомості!$E$1443:$E$2067)</f>
        <v>0</v>
      </c>
    </row>
    <row r="366" spans="1:5" ht="12.75">
      <c r="A366" s="5"/>
      <c r="B366" s="21"/>
      <c r="C366" s="4">
        <f>SUMIF(Відомості!$A$3:$A$2067,A366,Відомості!$C$3:$C$2067)</f>
        <v>0</v>
      </c>
      <c r="D366" s="4">
        <f ca="1">SUMIF(Відомості!$A$3:$A$2067,$A366,Відомості!$D$1443:$D$2067)</f>
        <v>0</v>
      </c>
      <c r="E366" s="4">
        <f ca="1">SUMIF(Відомості!$A$3:$A$2067,$A366,Відомості!$E$1443:$E$2067)</f>
        <v>0</v>
      </c>
    </row>
    <row r="367" spans="1:5" ht="12.75">
      <c r="A367" s="5"/>
      <c r="B367" s="21"/>
      <c r="C367" s="4">
        <f>SUMIF(Відомості!$A$3:$A$2067,A367,Відомості!$C$3:$C$2067)</f>
        <v>0</v>
      </c>
      <c r="D367" s="4">
        <f ca="1">SUMIF(Відомості!$A$3:$A$2067,$A367,Відомості!$D$1443:$D$2067)</f>
        <v>0</v>
      </c>
      <c r="E367" s="4">
        <f ca="1">SUMIF(Відомості!$A$3:$A$2067,$A367,Відомості!$E$1443:$E$2067)</f>
        <v>0</v>
      </c>
    </row>
    <row r="368" spans="1:5" ht="12.75">
      <c r="A368" s="5"/>
      <c r="B368" s="21"/>
      <c r="C368" s="4">
        <f>SUMIF(Відомості!$A$3:$A$2067,A368,Відомості!$C$3:$C$2067)</f>
        <v>0</v>
      </c>
      <c r="D368" s="4">
        <f ca="1">SUMIF(Відомості!$A$3:$A$2067,$A368,Відомості!$D$1443:$D$2067)</f>
        <v>0</v>
      </c>
      <c r="E368" s="4">
        <f ca="1">SUMIF(Відомості!$A$3:$A$2067,$A368,Відомості!$E$1443:$E$2067)</f>
        <v>0</v>
      </c>
    </row>
    <row r="369" spans="1:5" ht="12.75">
      <c r="A369" s="5"/>
      <c r="B369" s="21"/>
      <c r="C369" s="4">
        <f>SUMIF(Відомості!$A$3:$A$2067,A369,Відомості!$C$3:$C$2067)</f>
        <v>0</v>
      </c>
      <c r="D369" s="4">
        <f ca="1">SUMIF(Відомості!$A$3:$A$2067,$A369,Відомості!$D$1443:$D$2067)</f>
        <v>0</v>
      </c>
      <c r="E369" s="4">
        <f ca="1">SUMIF(Відомості!$A$3:$A$2067,$A369,Відомості!$E$1443:$E$2067)</f>
        <v>0</v>
      </c>
    </row>
    <row r="370" spans="1:5" ht="12.75">
      <c r="A370" s="5"/>
      <c r="B370" s="21"/>
      <c r="C370" s="4">
        <f>SUMIF(Відомості!$A$3:$A$2067,A370,Відомості!$C$3:$C$2067)</f>
        <v>0</v>
      </c>
      <c r="D370" s="4">
        <f ca="1">SUMIF(Відомості!$A$3:$A$2067,$A370,Відомості!$D$1443:$D$2067)</f>
        <v>0</v>
      </c>
      <c r="E370" s="4">
        <f ca="1">SUMIF(Відомості!$A$3:$A$2067,$A370,Відомості!$E$1443:$E$2067)</f>
        <v>0</v>
      </c>
    </row>
    <row r="371" spans="1:5" ht="12.75">
      <c r="A371" s="5"/>
      <c r="B371" s="21"/>
      <c r="C371" s="4">
        <f>SUMIF(Відомості!$A$3:$A$2067,A371,Відомості!$C$3:$C$2067)</f>
        <v>0</v>
      </c>
      <c r="D371" s="4">
        <f ca="1">SUMIF(Відомості!$A$3:$A$2067,$A371,Відомості!$D$1443:$D$2067)</f>
        <v>0</v>
      </c>
      <c r="E371" s="4">
        <f ca="1">SUMIF(Відомості!$A$3:$A$2067,$A371,Відомості!$E$1443:$E$2067)</f>
        <v>0</v>
      </c>
    </row>
    <row r="372" spans="1:5" ht="12.75">
      <c r="A372" s="5"/>
      <c r="B372" s="21"/>
      <c r="C372" s="4">
        <f>SUMIF(Відомості!$A$3:$A$2067,A372,Відомості!$C$3:$C$2067)</f>
        <v>0</v>
      </c>
      <c r="D372" s="4">
        <f ca="1">SUMIF(Відомості!$A$3:$A$2067,$A372,Відомості!$D$1443:$D$2067)</f>
        <v>0</v>
      </c>
      <c r="E372" s="4">
        <f ca="1">SUMIF(Відомості!$A$3:$A$2067,$A372,Відомості!$E$1443:$E$2067)</f>
        <v>0</v>
      </c>
    </row>
    <row r="373" spans="1:5" ht="12.75">
      <c r="A373" s="5"/>
      <c r="B373" s="21"/>
      <c r="C373" s="4">
        <f>SUMIF(Відомості!$A$3:$A$2067,A373,Відомості!$C$3:$C$2067)</f>
        <v>0</v>
      </c>
      <c r="D373" s="4">
        <f ca="1">SUMIF(Відомості!$A$3:$A$2067,$A373,Відомості!$D$1443:$D$2067)</f>
        <v>0</v>
      </c>
      <c r="E373" s="4">
        <f ca="1">SUMIF(Відомості!$A$3:$A$2067,$A373,Відомості!$E$1443:$E$2067)</f>
        <v>0</v>
      </c>
    </row>
    <row r="374" spans="1:5" ht="12.75">
      <c r="A374" s="5"/>
      <c r="B374" s="21"/>
      <c r="C374" s="4">
        <f>SUMIF(Відомості!$A$3:$A$2067,A374,Відомості!$C$3:$C$2067)</f>
        <v>0</v>
      </c>
      <c r="D374" s="4">
        <f ca="1">SUMIF(Відомості!$A$3:$A$2067,$A374,Відомості!$D$1443:$D$2067)</f>
        <v>0</v>
      </c>
      <c r="E374" s="4">
        <f ca="1">SUMIF(Відомості!$A$3:$A$2067,$A374,Відомості!$E$1443:$E$2067)</f>
        <v>0</v>
      </c>
    </row>
    <row r="375" spans="1:5" ht="12.75">
      <c r="A375" s="5"/>
      <c r="B375" s="21"/>
      <c r="C375" s="4">
        <f>SUMIF(Відомості!$A$3:$A$2067,A375,Відомості!$C$3:$C$2067)</f>
        <v>0</v>
      </c>
      <c r="D375" s="4">
        <f ca="1">SUMIF(Відомості!$A$3:$A$2067,$A375,Відомості!$D$1443:$D$2067)</f>
        <v>0</v>
      </c>
      <c r="E375" s="4">
        <f ca="1">SUMIF(Відомості!$A$3:$A$2067,$A375,Відомості!$E$1443:$E$2067)</f>
        <v>0</v>
      </c>
    </row>
    <row r="376" spans="1:5" ht="12.75">
      <c r="A376" s="5"/>
      <c r="B376" s="21"/>
      <c r="C376" s="4">
        <f>SUMIF(Відомості!$A$3:$A$2067,A376,Відомості!$C$3:$C$2067)</f>
        <v>0</v>
      </c>
      <c r="D376" s="4">
        <f ca="1">SUMIF(Відомості!$A$3:$A$2067,$A376,Відомості!$D$1443:$D$2067)</f>
        <v>0</v>
      </c>
      <c r="E376" s="4">
        <f ca="1">SUMIF(Відомості!$A$3:$A$2067,$A376,Відомості!$E$1443:$E$2067)</f>
        <v>0</v>
      </c>
    </row>
    <row r="377" spans="1:5" ht="12.75">
      <c r="A377" s="5"/>
      <c r="B377" s="21"/>
      <c r="C377" s="4">
        <f>SUMIF(Відомості!$A$3:$A$2067,A377,Відомості!$C$3:$C$2067)</f>
        <v>0</v>
      </c>
      <c r="D377" s="4">
        <f ca="1">SUMIF(Відомості!$A$3:$A$2067,$A377,Відомості!$D$1443:$D$2067)</f>
        <v>0</v>
      </c>
      <c r="E377" s="4">
        <f ca="1">SUMIF(Відомості!$A$3:$A$2067,$A377,Відомості!$E$1443:$E$2067)</f>
        <v>0</v>
      </c>
    </row>
    <row r="378" spans="1:5" ht="12.75">
      <c r="A378" s="5"/>
      <c r="B378" s="21"/>
      <c r="C378" s="4">
        <f>SUMIF(Відомості!$A$3:$A$2067,A378,Відомості!$C$3:$C$2067)</f>
        <v>0</v>
      </c>
      <c r="D378" s="4">
        <f ca="1">SUMIF(Відомості!$A$3:$A$2067,$A378,Відомості!$D$1443:$D$2067)</f>
        <v>0</v>
      </c>
      <c r="E378" s="4">
        <f ca="1">SUMIF(Відомості!$A$3:$A$2067,$A378,Відомості!$E$1443:$E$2067)</f>
        <v>0</v>
      </c>
    </row>
    <row r="379" spans="1:5" ht="12.75">
      <c r="A379" s="5"/>
      <c r="B379" s="21"/>
      <c r="C379" s="4">
        <f>SUMIF(Відомості!$A$3:$A$2067,A379,Відомості!$C$3:$C$2067)</f>
        <v>0</v>
      </c>
      <c r="D379" s="4">
        <f ca="1">SUMIF(Відомості!$A$3:$A$2067,$A379,Відомості!$D$1443:$D$2067)</f>
        <v>0</v>
      </c>
      <c r="E379" s="4">
        <f ca="1">SUMIF(Відомості!$A$3:$A$2067,$A379,Відомості!$E$1443:$E$2067)</f>
        <v>0</v>
      </c>
    </row>
    <row r="380" spans="1:5" ht="12.75">
      <c r="A380" s="5"/>
      <c r="B380" s="21"/>
      <c r="C380" s="4">
        <f>SUMIF(Відомості!$A$3:$A$2067,A380,Відомості!$C$3:$C$2067)</f>
        <v>0</v>
      </c>
      <c r="D380" s="4">
        <f ca="1">SUMIF(Відомості!$A$3:$A$2067,$A380,Відомості!$D$1443:$D$2067)</f>
        <v>0</v>
      </c>
      <c r="E380" s="4">
        <f ca="1">SUMIF(Відомості!$A$3:$A$2067,$A380,Відомості!$E$1443:$E$2067)</f>
        <v>0</v>
      </c>
    </row>
    <row r="381" spans="1:5" ht="12.75">
      <c r="A381" s="5"/>
      <c r="B381" s="21"/>
      <c r="C381" s="4">
        <f>SUMIF(Відомості!$A$3:$A$2067,A381,Відомості!$C$3:$C$2067)</f>
        <v>0</v>
      </c>
      <c r="D381" s="4">
        <f ca="1">SUMIF(Відомості!$A$3:$A$2067,$A381,Відомості!$D$1443:$D$2067)</f>
        <v>0</v>
      </c>
      <c r="E381" s="4">
        <f ca="1">SUMIF(Відомості!$A$3:$A$2067,$A381,Відомості!$E$1443:$E$2067)</f>
        <v>0</v>
      </c>
    </row>
    <row r="382" spans="1:5" ht="12.75">
      <c r="A382" s="5"/>
      <c r="B382" s="21"/>
      <c r="C382" s="4">
        <f>SUMIF(Відомості!$A$3:$A$2067,A382,Відомості!$C$3:$C$2067)</f>
        <v>0</v>
      </c>
      <c r="D382" s="4">
        <f ca="1">SUMIF(Відомості!$A$3:$A$2067,$A382,Відомості!$D$1443:$D$2067)</f>
        <v>0</v>
      </c>
      <c r="E382" s="4">
        <f ca="1">SUMIF(Відомості!$A$3:$A$2067,$A382,Відомості!$E$1443:$E$2067)</f>
        <v>0</v>
      </c>
    </row>
    <row r="383" spans="1:5" ht="12.75">
      <c r="A383" s="5"/>
      <c r="B383" s="21"/>
      <c r="C383" s="4">
        <f>SUMIF(Відомості!$A$3:$A$2067,A383,Відомості!$C$3:$C$2067)</f>
        <v>0</v>
      </c>
      <c r="D383" s="4">
        <f ca="1">SUMIF(Відомості!$A$3:$A$2067,$A383,Відомості!$D$1443:$D$2067)</f>
        <v>0</v>
      </c>
      <c r="E383" s="4">
        <f ca="1">SUMIF(Відомості!$A$3:$A$2067,$A383,Відомості!$E$1443:$E$2067)</f>
        <v>0</v>
      </c>
    </row>
    <row r="384" spans="1:5" ht="12.75">
      <c r="A384" s="5"/>
      <c r="B384" s="21"/>
      <c r="C384" s="4">
        <f>SUMIF(Відомості!$A$3:$A$2067,A384,Відомості!$C$3:$C$2067)</f>
        <v>0</v>
      </c>
      <c r="D384" s="4">
        <f ca="1">SUMIF(Відомості!$A$3:$A$2067,$A384,Відомості!$D$1443:$D$2067)</f>
        <v>0</v>
      </c>
      <c r="E384" s="4">
        <f ca="1">SUMIF(Відомості!$A$3:$A$2067,$A384,Відомості!$E$1443:$E$2067)</f>
        <v>0</v>
      </c>
    </row>
    <row r="385" spans="1:5" ht="12.75">
      <c r="A385" s="5"/>
      <c r="B385" s="21"/>
      <c r="C385" s="4">
        <f>SUMIF(Відомості!$A$3:$A$2067,A385,Відомості!$C$3:$C$2067)</f>
        <v>0</v>
      </c>
      <c r="D385" s="4">
        <f ca="1">SUMIF(Відомості!$A$3:$A$2067,$A385,Відомості!$D$1443:$D$2067)</f>
        <v>0</v>
      </c>
      <c r="E385" s="4">
        <f ca="1">SUMIF(Відомості!$A$3:$A$2067,$A385,Відомості!$E$1443:$E$2067)</f>
        <v>0</v>
      </c>
    </row>
    <row r="386" spans="1:5" ht="12.75">
      <c r="A386" s="5"/>
      <c r="B386" s="21"/>
      <c r="C386" s="4">
        <f>SUMIF(Відомості!$A$3:$A$2067,A386,Відомості!$C$3:$C$2067)</f>
        <v>0</v>
      </c>
      <c r="D386" s="4">
        <f ca="1">SUMIF(Відомості!$A$3:$A$2067,$A386,Відомості!$D$1443:$D$2067)</f>
        <v>0</v>
      </c>
      <c r="E386" s="4">
        <f ca="1">SUMIF(Відомості!$A$3:$A$2067,$A386,Відомості!$E$1443:$E$2067)</f>
        <v>0</v>
      </c>
    </row>
    <row r="387" spans="1:5" ht="12.75">
      <c r="A387" s="5"/>
      <c r="B387" s="21"/>
      <c r="C387" s="4">
        <f>SUMIF(Відомості!$A$3:$A$2067,A387,Відомості!$C$3:$C$2067)</f>
        <v>0</v>
      </c>
      <c r="D387" s="4">
        <f ca="1">SUMIF(Відомості!$A$3:$A$2067,$A387,Відомості!$D$1443:$D$2067)</f>
        <v>0</v>
      </c>
      <c r="E387" s="4">
        <f ca="1">SUMIF(Відомості!$A$3:$A$2067,$A387,Відомості!$E$1443:$E$2067)</f>
        <v>0</v>
      </c>
    </row>
    <row r="388" spans="1:5" ht="12.75">
      <c r="A388" s="5"/>
      <c r="B388" s="21"/>
      <c r="C388" s="4">
        <f>SUMIF(Відомості!$A$3:$A$2067,A388,Відомості!$C$3:$C$2067)</f>
        <v>0</v>
      </c>
      <c r="D388" s="4">
        <f ca="1">SUMIF(Відомості!$A$3:$A$2067,$A388,Відомості!$D$1443:$D$2067)</f>
        <v>0</v>
      </c>
      <c r="E388" s="4">
        <f ca="1">SUMIF(Відомості!$A$3:$A$2067,$A388,Відомості!$E$1443:$E$2067)</f>
        <v>0</v>
      </c>
    </row>
    <row r="389" spans="1:5" ht="12.75">
      <c r="A389" s="5"/>
      <c r="B389" s="21"/>
      <c r="C389" s="4">
        <f>SUMIF(Відомості!$A$3:$A$2067,A389,Відомості!$C$3:$C$2067)</f>
        <v>0</v>
      </c>
      <c r="D389" s="4">
        <f ca="1">SUMIF(Відомості!$A$3:$A$2067,$A389,Відомості!$D$1443:$D$2067)</f>
        <v>0</v>
      </c>
      <c r="E389" s="4">
        <f ca="1">SUMIF(Відомості!$A$3:$A$2067,$A389,Відомості!$E$1443:$E$2067)</f>
        <v>0</v>
      </c>
    </row>
    <row r="390" spans="1:5" ht="12.75">
      <c r="A390" s="5"/>
      <c r="B390" s="21"/>
      <c r="C390" s="4">
        <f>SUMIF(Відомості!$A$3:$A$2067,A390,Відомості!$C$3:$C$2067)</f>
        <v>0</v>
      </c>
      <c r="D390" s="4">
        <f ca="1">SUMIF(Відомості!$A$3:$A$2067,$A390,Відомості!$D$1443:$D$2067)</f>
        <v>0</v>
      </c>
      <c r="E390" s="4">
        <f ca="1">SUMIF(Відомості!$A$3:$A$2067,$A390,Відомості!$E$1443:$E$2067)</f>
        <v>0</v>
      </c>
    </row>
    <row r="391" spans="1:5" ht="12.75">
      <c r="A391" s="5"/>
      <c r="B391" s="21"/>
      <c r="C391" s="4">
        <f>SUMIF(Відомості!$A$3:$A$2067,A391,Відомості!$C$3:$C$2067)</f>
        <v>0</v>
      </c>
      <c r="D391" s="4">
        <f ca="1">SUMIF(Відомості!$A$3:$A$2067,$A391,Відомості!$D$1443:$D$2067)</f>
        <v>0</v>
      </c>
      <c r="E391" s="4">
        <f ca="1">SUMIF(Відомості!$A$3:$A$2067,$A391,Відомості!$E$1443:$E$2067)</f>
        <v>0</v>
      </c>
    </row>
    <row r="392" spans="1:5" ht="12.75">
      <c r="A392" s="5"/>
      <c r="B392" s="21"/>
      <c r="C392" s="4">
        <f>SUMIF(Відомості!$A$3:$A$2067,A392,Відомості!$C$3:$C$2067)</f>
        <v>0</v>
      </c>
      <c r="D392" s="4">
        <f ca="1">SUMIF(Відомості!$A$3:$A$2067,$A392,Відомості!$D$1443:$D$2067)</f>
        <v>0</v>
      </c>
      <c r="E392" s="4">
        <f ca="1">SUMIF(Відомості!$A$3:$A$2067,$A392,Відомості!$E$1443:$E$2067)</f>
        <v>0</v>
      </c>
    </row>
    <row r="393" spans="1:5" ht="12.75">
      <c r="A393" s="5"/>
      <c r="B393" s="21"/>
      <c r="C393" s="4">
        <f>SUMIF(Відомості!$A$3:$A$2067,A393,Відомості!$C$3:$C$2067)</f>
        <v>0</v>
      </c>
      <c r="D393" s="4">
        <f ca="1">SUMIF(Відомості!$A$3:$A$2067,$A393,Відомості!$D$1443:$D$2067)</f>
        <v>0</v>
      </c>
      <c r="E393" s="4">
        <f ca="1">SUMIF(Відомості!$A$3:$A$2067,$A393,Відомості!$E$1443:$E$2067)</f>
        <v>0</v>
      </c>
    </row>
    <row r="394" spans="1:5" ht="12.75">
      <c r="A394" s="5"/>
      <c r="B394" s="21"/>
      <c r="C394" s="4">
        <f>SUMIF(Відомості!$A$3:$A$2067,A394,Відомості!$C$3:$C$2067)</f>
        <v>0</v>
      </c>
      <c r="D394" s="4">
        <f ca="1">SUMIF(Відомості!$A$3:$A$2067,$A394,Відомості!$D$1443:$D$2067)</f>
        <v>0</v>
      </c>
      <c r="E394" s="4">
        <f ca="1">SUMIF(Відомості!$A$3:$A$2067,$A394,Відомості!$E$1443:$E$2067)</f>
        <v>0</v>
      </c>
    </row>
    <row r="395" spans="1:5" ht="12.75">
      <c r="A395" s="5"/>
      <c r="B395" s="21"/>
      <c r="C395" s="4">
        <f>SUMIF(Відомості!$A$3:$A$2067,A395,Відомості!$C$3:$C$2067)</f>
        <v>0</v>
      </c>
      <c r="D395" s="4">
        <f ca="1">SUMIF(Відомості!$A$3:$A$2067,$A395,Відомості!$D$1443:$D$2067)</f>
        <v>0</v>
      </c>
      <c r="E395" s="4">
        <f ca="1">SUMIF(Відомості!$A$3:$A$2067,$A395,Відомості!$E$1443:$E$2067)</f>
        <v>0</v>
      </c>
    </row>
    <row r="396" spans="1:5" ht="12.75">
      <c r="A396" s="5"/>
      <c r="B396" s="21"/>
      <c r="C396" s="4">
        <f>SUMIF(Відомості!$A$3:$A$2067,A396,Відомості!$C$3:$C$2067)</f>
        <v>0</v>
      </c>
      <c r="D396" s="4">
        <f ca="1">SUMIF(Відомості!$A$3:$A$2067,$A396,Відомості!$D$1443:$D$2067)</f>
        <v>0</v>
      </c>
      <c r="E396" s="4">
        <f ca="1">SUMIF(Відомості!$A$3:$A$2067,$A396,Відомості!$E$1443:$E$2067)</f>
        <v>0</v>
      </c>
    </row>
    <row r="397" spans="1:5" ht="12.75">
      <c r="A397" s="5"/>
      <c r="B397" s="21"/>
      <c r="C397" s="4">
        <f>SUMIF(Відомості!$A$3:$A$2067,A397,Відомості!$C$3:$C$2067)</f>
        <v>0</v>
      </c>
      <c r="D397" s="4">
        <f ca="1">SUMIF(Відомості!$A$3:$A$2067,$A397,Відомості!$D$1443:$D$2067)</f>
        <v>0</v>
      </c>
      <c r="E397" s="4">
        <f ca="1">SUMIF(Відомості!$A$3:$A$2067,$A397,Відомості!$E$1443:$E$2067)</f>
        <v>0</v>
      </c>
    </row>
    <row r="398" spans="1:5" ht="12.75">
      <c r="A398" s="5"/>
      <c r="B398" s="21"/>
      <c r="C398" s="4">
        <f>SUMIF(Відомості!$A$3:$A$2067,A398,Відомості!$C$3:$C$2067)</f>
        <v>0</v>
      </c>
      <c r="D398" s="4">
        <f ca="1">SUMIF(Відомості!$A$3:$A$2067,$A398,Відомості!$D$1443:$D$2067)</f>
        <v>0</v>
      </c>
      <c r="E398" s="4">
        <f ca="1">SUMIF(Відомості!$A$3:$A$2067,$A398,Відомості!$E$1443:$E$2067)</f>
        <v>0</v>
      </c>
    </row>
    <row r="399" spans="1:5" ht="12.75">
      <c r="A399" s="5"/>
      <c r="B399" s="21"/>
      <c r="C399" s="4">
        <f>SUMIF(Відомості!$A$3:$A$2067,A399,Відомості!$C$3:$C$2067)</f>
        <v>0</v>
      </c>
      <c r="D399" s="4">
        <f ca="1">SUMIF(Відомості!$A$3:$A$2067,$A399,Відомості!$D$1443:$D$2067)</f>
        <v>0</v>
      </c>
      <c r="E399" s="4">
        <f ca="1">SUMIF(Відомості!$A$3:$A$2067,$A399,Відомості!$E$1443:$E$2067)</f>
        <v>0</v>
      </c>
    </row>
    <row r="400" spans="1:5" ht="12.75">
      <c r="A400" s="5"/>
      <c r="B400" s="21"/>
      <c r="C400" s="4">
        <f>SUMIF(Відомості!$A$3:$A$2067,A400,Відомості!$C$3:$C$2067)</f>
        <v>0</v>
      </c>
      <c r="D400" s="4">
        <f ca="1">SUMIF(Відомості!$A$3:$A$2067,$A400,Відомості!$D$1443:$D$2067)</f>
        <v>0</v>
      </c>
      <c r="E400" s="4">
        <f ca="1">SUMIF(Відомості!$A$3:$A$2067,$A400,Відомості!$E$1443:$E$2067)</f>
        <v>0</v>
      </c>
    </row>
    <row r="401" spans="1:5" ht="12.75">
      <c r="A401" s="5"/>
      <c r="B401" s="21"/>
      <c r="C401" s="4">
        <f>SUMIF(Відомості!$A$3:$A$2067,A401,Відомості!$C$3:$C$2067)</f>
        <v>0</v>
      </c>
      <c r="D401" s="4">
        <f ca="1">SUMIF(Відомості!$A$3:$A$2067,$A401,Відомості!$D$1443:$D$2067)</f>
        <v>0</v>
      </c>
      <c r="E401" s="4">
        <f ca="1">SUMIF(Відомості!$A$3:$A$2067,$A401,Відомості!$E$1443:$E$2067)</f>
        <v>0</v>
      </c>
    </row>
    <row r="402" spans="1:5" ht="12.75">
      <c r="A402" s="5"/>
      <c r="B402" s="21"/>
      <c r="C402" s="4">
        <f>SUMIF(Відомості!$A$3:$A$2067,A402,Відомості!$C$3:$C$2067)</f>
        <v>0</v>
      </c>
      <c r="D402" s="4">
        <f ca="1">SUMIF(Відомості!$A$3:$A$2067,$A402,Відомості!$D$1443:$D$2067)</f>
        <v>0</v>
      </c>
      <c r="E402" s="4">
        <f ca="1">SUMIF(Відомості!$A$3:$A$2067,$A402,Відомості!$E$1443:$E$2067)</f>
        <v>0</v>
      </c>
    </row>
    <row r="403" spans="1:5" ht="12.75">
      <c r="A403" s="5"/>
      <c r="B403" s="21"/>
      <c r="C403" s="4">
        <f>SUMIF(Відомості!$A$3:$A$2067,A403,Відомості!$C$3:$C$2067)</f>
        <v>0</v>
      </c>
      <c r="D403" s="4">
        <f ca="1">SUMIF(Відомості!$A$3:$A$2067,$A403,Відомості!$D$1443:$D$2067)</f>
        <v>0</v>
      </c>
      <c r="E403" s="4">
        <f ca="1">SUMIF(Відомості!$A$3:$A$2067,$A403,Відомості!$E$1443:$E$2067)</f>
        <v>0</v>
      </c>
    </row>
    <row r="404" spans="1:5" ht="12.75">
      <c r="A404" s="5"/>
      <c r="B404" s="21"/>
      <c r="C404" s="4">
        <f>SUMIF(Відомості!$A$3:$A$2067,A404,Відомості!$C$3:$C$2067)</f>
        <v>0</v>
      </c>
      <c r="D404" s="4">
        <f ca="1">SUMIF(Відомості!$A$3:$A$2067,$A404,Відомості!$D$1443:$D$2067)</f>
        <v>0</v>
      </c>
      <c r="E404" s="4">
        <f ca="1">SUMIF(Відомості!$A$3:$A$2067,$A404,Відомості!$E$1443:$E$2067)</f>
        <v>0</v>
      </c>
    </row>
    <row r="405" spans="1:5" ht="12.75">
      <c r="A405" s="5"/>
      <c r="B405" s="21"/>
      <c r="C405" s="4">
        <f>SUMIF(Відомості!$A$3:$A$2067,A405,Відомості!$C$3:$C$2067)</f>
        <v>0</v>
      </c>
      <c r="D405" s="4">
        <f ca="1">SUMIF(Відомості!$A$3:$A$2067,$A405,Відомості!$D$1443:$D$2067)</f>
        <v>0</v>
      </c>
      <c r="E405" s="4">
        <f ca="1">SUMIF(Відомості!$A$3:$A$2067,$A405,Відомості!$E$1443:$E$2067)</f>
        <v>0</v>
      </c>
    </row>
    <row r="406" spans="1:5" ht="12.75">
      <c r="A406" s="5"/>
      <c r="B406" s="21"/>
      <c r="C406" s="4">
        <f>SUMIF(Відомості!$A$3:$A$2067,A406,Відомості!$C$3:$C$2067)</f>
        <v>0</v>
      </c>
      <c r="D406" s="4">
        <f ca="1">SUMIF(Відомості!$A$3:$A$2067,$A406,Відомості!$D$1443:$D$2067)</f>
        <v>0</v>
      </c>
      <c r="E406" s="4">
        <f ca="1">SUMIF(Відомості!$A$3:$A$2067,$A406,Відомості!$E$1443:$E$2067)</f>
        <v>0</v>
      </c>
    </row>
    <row r="407" spans="1:5" ht="12.75">
      <c r="A407" s="5"/>
      <c r="B407" s="21"/>
      <c r="C407" s="4">
        <f>SUMIF(Відомості!$A$3:$A$2067,A407,Відомості!$C$3:$C$2067)</f>
        <v>0</v>
      </c>
      <c r="D407" s="4">
        <f ca="1">SUMIF(Відомості!$A$3:$A$2067,$A407,Відомості!$D$1443:$D$2067)</f>
        <v>0</v>
      </c>
      <c r="E407" s="4">
        <f ca="1">SUMIF(Відомості!$A$3:$A$2067,$A407,Відомості!$E$1443:$E$2067)</f>
        <v>0</v>
      </c>
    </row>
    <row r="408" spans="1:5" ht="12.75">
      <c r="A408" s="5"/>
      <c r="B408" s="21"/>
      <c r="C408" s="4">
        <f>SUMIF(Відомості!$A$3:$A$2067,A408,Відомості!$C$3:$C$2067)</f>
        <v>0</v>
      </c>
      <c r="D408" s="4">
        <f ca="1">SUMIF(Відомості!$A$3:$A$2067,$A408,Відомості!$D$1443:$D$2067)</f>
        <v>0</v>
      </c>
      <c r="E408" s="4">
        <f ca="1">SUMIF(Відомості!$A$3:$A$2067,$A408,Відомості!$E$1443:$E$2067)</f>
        <v>0</v>
      </c>
    </row>
    <row r="409" spans="1:5" ht="12.75">
      <c r="A409" s="5"/>
      <c r="B409" s="21"/>
      <c r="C409" s="4">
        <f>SUMIF(Відомості!$A$3:$A$2067,A409,Відомості!$C$3:$C$2067)</f>
        <v>0</v>
      </c>
      <c r="D409" s="4">
        <f ca="1">SUMIF(Відомості!$A$3:$A$2067,$A409,Відомості!$D$1443:$D$2067)</f>
        <v>0</v>
      </c>
      <c r="E409" s="4">
        <f ca="1">SUMIF(Відомості!$A$3:$A$2067,$A409,Відомості!$E$1443:$E$2067)</f>
        <v>0</v>
      </c>
    </row>
    <row r="410" spans="1:5" ht="12.75">
      <c r="A410" s="5"/>
      <c r="B410" s="21"/>
      <c r="C410" s="4">
        <f>SUMIF(Відомості!$A$3:$A$2067,A410,Відомості!$C$3:$C$2067)</f>
        <v>0</v>
      </c>
      <c r="D410" s="4">
        <f ca="1">SUMIF(Відомості!$A$3:$A$2067,$A410,Відомості!$D$1443:$D$2067)</f>
        <v>0</v>
      </c>
      <c r="E410" s="4">
        <f ca="1">SUMIF(Відомості!$A$3:$A$2067,$A410,Відомості!$E$1443:$E$2067)</f>
        <v>0</v>
      </c>
    </row>
    <row r="411" spans="1:5" ht="12.75">
      <c r="A411" s="5"/>
      <c r="B411" s="21"/>
      <c r="C411" s="4">
        <f>SUMIF(Відомості!$A$3:$A$2067,A411,Відомості!$C$3:$C$2067)</f>
        <v>0</v>
      </c>
      <c r="D411" s="4">
        <f ca="1">SUMIF(Відомості!$A$3:$A$2067,$A411,Відомості!$D$1443:$D$2067)</f>
        <v>0</v>
      </c>
      <c r="E411" s="4">
        <f ca="1">SUMIF(Відомості!$A$3:$A$2067,$A411,Відомості!$E$1443:$E$2067)</f>
        <v>0</v>
      </c>
    </row>
    <row r="412" spans="1:5" ht="12.75">
      <c r="A412" s="5"/>
      <c r="B412" s="21"/>
      <c r="C412" s="4">
        <f>SUMIF(Відомості!$A$3:$A$2067,A412,Відомості!$C$3:$C$2067)</f>
        <v>0</v>
      </c>
      <c r="D412" s="4">
        <f ca="1">SUMIF(Відомості!$A$3:$A$2067,$A412,Відомості!$D$1443:$D$2067)</f>
        <v>0</v>
      </c>
      <c r="E412" s="4">
        <f ca="1">SUMIF(Відомості!$A$3:$A$2067,$A412,Відомості!$E$1443:$E$2067)</f>
        <v>0</v>
      </c>
    </row>
    <row r="413" spans="1:5" ht="12.75">
      <c r="A413" s="5"/>
      <c r="B413" s="21"/>
      <c r="C413" s="4">
        <f>SUMIF(Відомості!$A$3:$A$2067,A413,Відомості!$C$3:$C$2067)</f>
        <v>0</v>
      </c>
      <c r="D413" s="4">
        <f ca="1">SUMIF(Відомості!$A$3:$A$2067,$A413,Відомості!$D$1443:$D$2067)</f>
        <v>0</v>
      </c>
      <c r="E413" s="4">
        <f ca="1">SUMIF(Відомості!$A$3:$A$2067,$A413,Відомості!$E$1443:$E$2067)</f>
        <v>0</v>
      </c>
    </row>
    <row r="414" spans="1:5" ht="12.75">
      <c r="A414" s="5"/>
      <c r="B414" s="21"/>
      <c r="C414" s="4">
        <f>SUMIF(Відомості!$A$3:$A$2067,A414,Відомості!$C$3:$C$2067)</f>
        <v>0</v>
      </c>
      <c r="D414" s="4">
        <f ca="1">SUMIF(Відомості!$A$3:$A$2067,$A414,Відомості!$D$1443:$D$2067)</f>
        <v>0</v>
      </c>
      <c r="E414" s="4">
        <f ca="1">SUMIF(Відомості!$A$3:$A$2067,$A414,Відомості!$E$1443:$E$2067)</f>
        <v>0</v>
      </c>
    </row>
    <row r="415" spans="1:5" ht="12.75">
      <c r="A415" s="5"/>
      <c r="B415" s="21"/>
      <c r="C415" s="4">
        <f>SUMIF(Відомості!$A$3:$A$2067,A415,Відомості!$C$3:$C$2067)</f>
        <v>0</v>
      </c>
      <c r="D415" s="4">
        <f ca="1">SUMIF(Відомості!$A$3:$A$2067,$A415,Відомості!$D$1443:$D$2067)</f>
        <v>0</v>
      </c>
      <c r="E415" s="4">
        <f ca="1">SUMIF(Відомості!$A$3:$A$2067,$A415,Відомості!$E$1443:$E$2067)</f>
        <v>0</v>
      </c>
    </row>
    <row r="416" spans="1:5" ht="12.75">
      <c r="A416" s="5"/>
      <c r="B416" s="21"/>
      <c r="C416" s="4">
        <f>SUMIF(Відомості!$A$3:$A$2067,A416,Відомості!$C$3:$C$2067)</f>
        <v>0</v>
      </c>
      <c r="D416" s="4">
        <f ca="1">SUMIF(Відомості!$A$3:$A$2067,$A416,Відомості!$D$1443:$D$2067)</f>
        <v>0</v>
      </c>
      <c r="E416" s="4">
        <f ca="1">SUMIF(Відомості!$A$3:$A$2067,$A416,Відомості!$E$1443:$E$2067)</f>
        <v>0</v>
      </c>
    </row>
    <row r="417" spans="1:5" ht="12.75">
      <c r="A417" s="5"/>
      <c r="B417" s="21"/>
      <c r="C417" s="4">
        <f>SUMIF(Відомості!$A$3:$A$2067,A417,Відомості!$C$3:$C$2067)</f>
        <v>0</v>
      </c>
      <c r="D417" s="4">
        <f ca="1">SUMIF(Відомості!$A$3:$A$2067,$A417,Відомості!$D$1443:$D$2067)</f>
        <v>0</v>
      </c>
      <c r="E417" s="4">
        <f ca="1">SUMIF(Відомості!$A$3:$A$2067,$A417,Відомості!$E$1443:$E$2067)</f>
        <v>0</v>
      </c>
    </row>
    <row r="418" spans="1:5" ht="12.75">
      <c r="A418" s="5"/>
      <c r="B418" s="21"/>
      <c r="C418" s="4">
        <f>SUMIF(Відомості!$A$3:$A$2067,A418,Відомості!$C$3:$C$2067)</f>
        <v>0</v>
      </c>
      <c r="D418" s="4">
        <f ca="1">SUMIF(Відомості!$A$3:$A$2067,$A418,Відомості!$D$1443:$D$2067)</f>
        <v>0</v>
      </c>
      <c r="E418" s="4">
        <f ca="1">SUMIF(Відомості!$A$3:$A$2067,$A418,Відомості!$E$1443:$E$2067)</f>
        <v>0</v>
      </c>
    </row>
    <row r="419" spans="1:5" ht="12.75">
      <c r="A419" s="5"/>
      <c r="B419" s="21"/>
      <c r="C419" s="4">
        <f>SUMIF(Відомості!$A$3:$A$2067,A419,Відомості!$C$3:$C$2067)</f>
        <v>0</v>
      </c>
      <c r="D419" s="4">
        <f ca="1">SUMIF(Відомості!$A$3:$A$2067,$A419,Відомості!$D$1443:$D$2067)</f>
        <v>0</v>
      </c>
      <c r="E419" s="4">
        <f ca="1">SUMIF(Відомості!$A$3:$A$2067,$A419,Відомості!$E$1443:$E$2067)</f>
        <v>0</v>
      </c>
    </row>
    <row r="420" spans="1:5" ht="12.75">
      <c r="A420" s="5"/>
      <c r="B420" s="21"/>
      <c r="C420" s="4">
        <f>SUMIF(Відомості!$A$3:$A$2067,A420,Відомості!$C$3:$C$2067)</f>
        <v>0</v>
      </c>
      <c r="D420" s="4">
        <f ca="1">SUMIF(Відомості!$A$3:$A$2067,$A420,Відомості!$D$1443:$D$2067)</f>
        <v>0</v>
      </c>
      <c r="E420" s="4">
        <f ca="1">SUMIF(Відомості!$A$3:$A$2067,$A420,Відомості!$E$1443:$E$2067)</f>
        <v>0</v>
      </c>
    </row>
    <row r="421" spans="1:5" ht="12.75">
      <c r="A421" s="5"/>
      <c r="B421" s="21"/>
      <c r="C421" s="4">
        <f>SUMIF(Відомості!$A$3:$A$2067,A421,Відомості!$C$3:$C$2067)</f>
        <v>0</v>
      </c>
      <c r="D421" s="4">
        <f ca="1">SUMIF(Відомості!$A$3:$A$2067,$A421,Відомості!$D$1443:$D$2067)</f>
        <v>0</v>
      </c>
      <c r="E421" s="4">
        <f ca="1">SUMIF(Відомості!$A$3:$A$2067,$A421,Відомості!$E$1443:$E$2067)</f>
        <v>0</v>
      </c>
    </row>
    <row r="422" spans="1:5" ht="12.75">
      <c r="A422" s="5"/>
      <c r="B422" s="21"/>
      <c r="C422" s="4">
        <f>SUMIF(Відомості!$A$3:$A$2067,A422,Відомості!$C$3:$C$2067)</f>
        <v>0</v>
      </c>
      <c r="D422" s="4">
        <f ca="1">SUMIF(Відомості!$A$3:$A$2067,$A422,Відомості!$D$1443:$D$2067)</f>
        <v>0</v>
      </c>
      <c r="E422" s="4">
        <f ca="1">SUMIF(Відомості!$A$3:$A$2067,$A422,Відомості!$E$1443:$E$2067)</f>
        <v>0</v>
      </c>
    </row>
    <row r="423" spans="1:5" ht="12.75">
      <c r="A423" s="5"/>
      <c r="B423" s="21"/>
      <c r="C423" s="4">
        <f>SUMIF(Відомості!$A$3:$A$2067,A423,Відомості!$C$3:$C$2067)</f>
        <v>0</v>
      </c>
      <c r="D423" s="4">
        <f ca="1">SUMIF(Відомості!$A$3:$A$2067,$A423,Відомості!$D$1443:$D$2067)</f>
        <v>0</v>
      </c>
      <c r="E423" s="4">
        <f ca="1">SUMIF(Відомості!$A$3:$A$2067,$A423,Відомості!$E$1443:$E$2067)</f>
        <v>0</v>
      </c>
    </row>
    <row r="424" spans="1:5" ht="12.75">
      <c r="A424" s="5"/>
      <c r="B424" s="21"/>
      <c r="C424" s="4">
        <f>SUMIF(Відомості!$A$3:$A$2067,A424,Відомості!$C$3:$C$2067)</f>
        <v>0</v>
      </c>
      <c r="D424" s="4">
        <f ca="1">SUMIF(Відомості!$A$3:$A$2067,$A424,Відомості!$D$1443:$D$2067)</f>
        <v>0</v>
      </c>
      <c r="E424" s="4">
        <f ca="1">SUMIF(Відомості!$A$3:$A$2067,$A424,Відомості!$E$1443:$E$2067)</f>
        <v>0</v>
      </c>
    </row>
    <row r="425" spans="1:5" ht="12.75">
      <c r="A425" s="5"/>
      <c r="B425" s="21"/>
      <c r="C425" s="4">
        <f>SUMIF(Відомості!$A$3:$A$2067,A425,Відомості!$C$3:$C$2067)</f>
        <v>0</v>
      </c>
      <c r="D425" s="4">
        <f ca="1">SUMIF(Відомості!$A$3:$A$2067,$A425,Відомості!$D$1443:$D$2067)</f>
        <v>0</v>
      </c>
      <c r="E425" s="4">
        <f ca="1">SUMIF(Відомості!$A$3:$A$2067,$A425,Відомості!$E$1443:$E$2067)</f>
        <v>0</v>
      </c>
    </row>
    <row r="426" spans="1:5" ht="12.75">
      <c r="A426" s="5"/>
      <c r="B426" s="21"/>
      <c r="C426" s="4">
        <f>SUMIF(Відомості!$A$3:$A$2067,A426,Відомості!$C$3:$C$2067)</f>
        <v>0</v>
      </c>
      <c r="D426" s="4">
        <f ca="1">SUMIF(Відомості!$A$3:$A$2067,$A426,Відомості!$D$1443:$D$2067)</f>
        <v>0</v>
      </c>
      <c r="E426" s="4">
        <f ca="1">SUMIF(Відомості!$A$3:$A$2067,$A426,Відомості!$E$1443:$E$2067)</f>
        <v>0</v>
      </c>
    </row>
    <row r="427" spans="1:5" ht="12.75">
      <c r="A427" s="5"/>
      <c r="B427" s="21"/>
      <c r="C427" s="4">
        <f>SUMIF(Відомості!$A$3:$A$2067,A427,Відомості!$C$3:$C$2067)</f>
        <v>0</v>
      </c>
      <c r="D427" s="4">
        <f ca="1">SUMIF(Відомості!$A$3:$A$2067,$A427,Відомості!$D$1443:$D$2067)</f>
        <v>0</v>
      </c>
      <c r="E427" s="4">
        <f ca="1">SUMIF(Відомості!$A$3:$A$2067,$A427,Відомості!$E$1443:$E$2067)</f>
        <v>0</v>
      </c>
    </row>
    <row r="428" spans="1:5" ht="12.75">
      <c r="A428" s="5"/>
      <c r="B428" s="21"/>
      <c r="C428" s="4">
        <f>SUMIF(Відомості!$A$3:$A$2067,A428,Відомості!$C$3:$C$2067)</f>
        <v>0</v>
      </c>
      <c r="D428" s="4">
        <f ca="1">SUMIF(Відомості!$A$3:$A$2067,$A428,Відомості!$D$1443:$D$2067)</f>
        <v>0</v>
      </c>
      <c r="E428" s="4">
        <f ca="1">SUMIF(Відомості!$A$3:$A$2067,$A428,Відомості!$E$1443:$E$2067)</f>
        <v>0</v>
      </c>
    </row>
    <row r="429" spans="1:5" ht="12.75">
      <c r="A429" s="5"/>
      <c r="B429" s="21"/>
      <c r="C429" s="4">
        <f>SUMIF(Відомості!$A$3:$A$2067,A429,Відомості!$C$3:$C$2067)</f>
        <v>0</v>
      </c>
      <c r="D429" s="4">
        <f ca="1">SUMIF(Відомості!$A$3:$A$2067,$A429,Відомості!$D$1443:$D$2067)</f>
        <v>0</v>
      </c>
      <c r="E429" s="4">
        <f ca="1">SUMIF(Відомості!$A$3:$A$2067,$A429,Відомості!$E$1443:$E$2067)</f>
        <v>0</v>
      </c>
    </row>
    <row r="430" spans="1:5" ht="12.75">
      <c r="A430" s="5"/>
      <c r="B430" s="21"/>
      <c r="C430" s="4">
        <f>SUMIF(Відомості!$A$3:$A$2067,A430,Відомості!$C$3:$C$2067)</f>
        <v>0</v>
      </c>
      <c r="D430" s="4">
        <f ca="1">SUMIF(Відомості!$A$3:$A$2067,$A430,Відомості!$D$1443:$D$2067)</f>
        <v>0</v>
      </c>
      <c r="E430" s="4">
        <f ca="1">SUMIF(Відомості!$A$3:$A$2067,$A430,Відомості!$E$1443:$E$2067)</f>
        <v>0</v>
      </c>
    </row>
    <row r="431" spans="1:5" ht="12.75">
      <c r="A431" s="5"/>
      <c r="B431" s="21"/>
      <c r="C431" s="4">
        <f>SUMIF(Відомості!$A$3:$A$2067,A431,Відомості!$C$3:$C$2067)</f>
        <v>0</v>
      </c>
      <c r="D431" s="4">
        <f ca="1">SUMIF(Відомості!$A$3:$A$2067,$A431,Відомості!$D$1443:$D$2067)</f>
        <v>0</v>
      </c>
      <c r="E431" s="4">
        <f ca="1">SUMIF(Відомості!$A$3:$A$2067,$A431,Відомості!$E$1443:$E$2067)</f>
        <v>0</v>
      </c>
    </row>
    <row r="432" spans="1:5" ht="12.75">
      <c r="A432" s="5"/>
      <c r="B432" s="21"/>
      <c r="C432" s="4">
        <f>SUMIF(Відомості!$A$3:$A$2067,A432,Відомості!$C$3:$C$2067)</f>
        <v>0</v>
      </c>
      <c r="D432" s="4">
        <f ca="1">SUMIF(Відомості!$A$3:$A$2067,$A432,Відомості!$D$1443:$D$2067)</f>
        <v>0</v>
      </c>
      <c r="E432" s="4">
        <f ca="1">SUMIF(Відомості!$A$3:$A$2067,$A432,Відомості!$E$1443:$E$2067)</f>
        <v>0</v>
      </c>
    </row>
    <row r="433" spans="1:5" ht="12.75">
      <c r="A433" s="5"/>
      <c r="B433" s="21"/>
      <c r="C433" s="4">
        <f>SUMIF(Відомості!$A$3:$A$2067,A433,Відомості!$C$3:$C$2067)</f>
        <v>0</v>
      </c>
      <c r="D433" s="4">
        <f ca="1">SUMIF(Відомості!$A$3:$A$2067,$A433,Відомості!$D$1443:$D$2067)</f>
        <v>0</v>
      </c>
      <c r="E433" s="4">
        <f ca="1">SUMIF(Відомості!$A$3:$A$2067,$A433,Відомості!$E$1443:$E$2067)</f>
        <v>0</v>
      </c>
    </row>
    <row r="434" spans="1:5" ht="12.75">
      <c r="A434" s="5"/>
      <c r="B434" s="21"/>
      <c r="C434" s="4">
        <f>SUMIF(Відомості!$A$3:$A$2067,A434,Відомості!$C$3:$C$2067)</f>
        <v>0</v>
      </c>
      <c r="D434" s="4">
        <f ca="1">SUMIF(Відомості!$A$3:$A$2067,$A434,Відомості!$D$1443:$D$2067)</f>
        <v>0</v>
      </c>
      <c r="E434" s="4">
        <f ca="1">SUMIF(Відомості!$A$3:$A$2067,$A434,Відомості!$E$1443:$E$2067)</f>
        <v>0</v>
      </c>
    </row>
    <row r="435" spans="1:5" ht="12.75">
      <c r="A435" s="5"/>
      <c r="B435" s="21"/>
      <c r="C435" s="4">
        <f>SUMIF(Відомості!$A$3:$A$2067,A435,Відомості!$C$3:$C$2067)</f>
        <v>0</v>
      </c>
      <c r="D435" s="4">
        <f ca="1">SUMIF(Відомості!$A$3:$A$2067,$A435,Відомості!$D$1443:$D$2067)</f>
        <v>0</v>
      </c>
      <c r="E435" s="4">
        <f ca="1">SUMIF(Відомості!$A$3:$A$2067,$A435,Відомості!$E$1443:$E$2067)</f>
        <v>0</v>
      </c>
    </row>
    <row r="436" spans="1:5" ht="12.75">
      <c r="A436" s="5"/>
      <c r="B436" s="21"/>
      <c r="C436" s="4">
        <f>SUMIF(Відомості!$A$3:$A$2067,A436,Відомості!$C$3:$C$2067)</f>
        <v>0</v>
      </c>
      <c r="D436" s="4">
        <f ca="1">SUMIF(Відомості!$A$3:$A$2067,$A436,Відомості!$D$1443:$D$2067)</f>
        <v>0</v>
      </c>
      <c r="E436" s="4">
        <f ca="1">SUMIF(Відомості!$A$3:$A$2067,$A436,Відомості!$E$1443:$E$2067)</f>
        <v>0</v>
      </c>
    </row>
    <row r="437" spans="1:5" ht="12.75">
      <c r="A437" s="5"/>
      <c r="B437" s="21"/>
      <c r="C437" s="4">
        <f>SUMIF(Відомості!$A$3:$A$2067,A437,Відомості!$C$3:$C$2067)</f>
        <v>0</v>
      </c>
      <c r="D437" s="4">
        <f ca="1">SUMIF(Відомості!$A$3:$A$2067,$A437,Відомості!$D$1443:$D$2067)</f>
        <v>0</v>
      </c>
      <c r="E437" s="4">
        <f ca="1">SUMIF(Відомості!$A$3:$A$2067,$A437,Відомості!$E$1443:$E$2067)</f>
        <v>0</v>
      </c>
    </row>
    <row r="438" spans="1:5" ht="12.75">
      <c r="A438" s="5"/>
      <c r="B438" s="21"/>
      <c r="C438" s="4">
        <f>SUMIF(Відомості!$A$3:$A$2067,A438,Відомості!$C$3:$C$2067)</f>
        <v>0</v>
      </c>
      <c r="D438" s="4">
        <f ca="1">SUMIF(Відомості!$A$3:$A$2067,$A438,Відомості!$D$1443:$D$2067)</f>
        <v>0</v>
      </c>
      <c r="E438" s="4">
        <f ca="1">SUMIF(Відомості!$A$3:$A$2067,$A438,Відомості!$E$1443:$E$2067)</f>
        <v>0</v>
      </c>
    </row>
    <row r="439" spans="1:5" ht="12.75">
      <c r="A439" s="5"/>
      <c r="B439" s="21"/>
      <c r="C439" s="4">
        <f>SUMIF(Відомості!$A$3:$A$2067,A439,Відомості!$C$3:$C$2067)</f>
        <v>0</v>
      </c>
      <c r="D439" s="4">
        <f ca="1">SUMIF(Відомості!$A$3:$A$2067,$A439,Відомості!$D$1443:$D$2067)</f>
        <v>0</v>
      </c>
      <c r="E439" s="4">
        <f ca="1">SUMIF(Відомості!$A$3:$A$2067,$A439,Відомості!$E$1443:$E$2067)</f>
        <v>0</v>
      </c>
    </row>
    <row r="440" spans="1:5" ht="12.75">
      <c r="A440" s="5"/>
      <c r="B440" s="21"/>
      <c r="C440" s="4">
        <f>SUMIF(Відомості!$A$3:$A$2067,A440,Відомості!$C$3:$C$2067)</f>
        <v>0</v>
      </c>
      <c r="D440" s="4">
        <f ca="1">SUMIF(Відомості!$A$3:$A$2067,$A440,Відомості!$D$1443:$D$2067)</f>
        <v>0</v>
      </c>
      <c r="E440" s="4">
        <f ca="1">SUMIF(Відомості!$A$3:$A$2067,$A440,Відомості!$E$1443:$E$2067)</f>
        <v>0</v>
      </c>
    </row>
    <row r="441" spans="1:5" ht="12.75">
      <c r="A441" s="5"/>
      <c r="B441" s="21"/>
      <c r="C441" s="4">
        <f>SUMIF(Відомості!$A$3:$A$2067,A441,Відомості!$C$3:$C$2067)</f>
        <v>0</v>
      </c>
      <c r="D441" s="4">
        <f ca="1">SUMIF(Відомості!$A$3:$A$2067,$A441,Відомості!$D$1443:$D$2067)</f>
        <v>0</v>
      </c>
      <c r="E441" s="4">
        <f ca="1">SUMIF(Відомості!$A$3:$A$2067,$A441,Відомості!$E$1443:$E$2067)</f>
        <v>0</v>
      </c>
    </row>
    <row r="442" spans="1:5" ht="12.75">
      <c r="A442" s="5"/>
      <c r="B442" s="21"/>
      <c r="C442" s="4">
        <f>SUMIF(Відомості!$A$3:$A$2067,A442,Відомості!$C$3:$C$2067)</f>
        <v>0</v>
      </c>
      <c r="D442" s="4">
        <f ca="1">SUMIF(Відомості!$A$3:$A$2067,$A442,Відомості!$D$1443:$D$2067)</f>
        <v>0</v>
      </c>
      <c r="E442" s="4">
        <f ca="1">SUMIF(Відомості!$A$3:$A$2067,$A442,Відомості!$E$1443:$E$2067)</f>
        <v>0</v>
      </c>
    </row>
    <row r="443" spans="1:5" ht="12.75">
      <c r="A443" s="5"/>
      <c r="B443" s="21"/>
      <c r="C443" s="4">
        <f>SUMIF(Відомості!$A$3:$A$2067,A443,Відомості!$C$3:$C$2067)</f>
        <v>0</v>
      </c>
      <c r="D443" s="4">
        <f ca="1">SUMIF(Відомості!$A$3:$A$2067,$A443,Відомості!$D$1443:$D$2067)</f>
        <v>0</v>
      </c>
      <c r="E443" s="4">
        <f ca="1">SUMIF(Відомості!$A$3:$A$2067,$A443,Відомості!$E$1443:$E$2067)</f>
        <v>0</v>
      </c>
    </row>
    <row r="444" spans="1:5" ht="12.75">
      <c r="A444" s="5"/>
      <c r="B444" s="21"/>
      <c r="C444" s="4">
        <f>SUMIF(Відомості!$A$3:$A$2067,A444,Відомості!$C$3:$C$2067)</f>
        <v>0</v>
      </c>
      <c r="D444" s="4">
        <f ca="1">SUMIF(Відомості!$A$3:$A$2067,$A444,Відомості!$D$1443:$D$2067)</f>
        <v>0</v>
      </c>
      <c r="E444" s="4">
        <f ca="1">SUMIF(Відомості!$A$3:$A$2067,$A444,Відомості!$E$1443:$E$2067)</f>
        <v>0</v>
      </c>
    </row>
    <row r="445" spans="1:5" ht="12.75">
      <c r="A445" s="5"/>
      <c r="B445" s="21"/>
      <c r="C445" s="4">
        <f>SUMIF(Відомості!$A$3:$A$2067,A445,Відомості!$C$3:$C$2067)</f>
        <v>0</v>
      </c>
      <c r="D445" s="4">
        <f ca="1">SUMIF(Відомості!$A$3:$A$2067,$A445,Відомості!$D$1443:$D$2067)</f>
        <v>0</v>
      </c>
      <c r="E445" s="4">
        <f ca="1">SUMIF(Відомості!$A$3:$A$2067,$A445,Відомості!$E$1443:$E$2067)</f>
        <v>0</v>
      </c>
    </row>
    <row r="446" spans="1:5" ht="12.75">
      <c r="A446" s="5"/>
      <c r="B446" s="21"/>
      <c r="C446" s="4">
        <f>SUMIF(Відомості!$A$3:$A$2067,A446,Відомості!$C$3:$C$2067)</f>
        <v>0</v>
      </c>
      <c r="D446" s="4">
        <f ca="1">SUMIF(Відомості!$A$3:$A$2067,$A446,Відомості!$D$1443:$D$2067)</f>
        <v>0</v>
      </c>
      <c r="E446" s="4">
        <f ca="1">SUMIF(Відомості!$A$3:$A$2067,$A446,Відомості!$E$1443:$E$2067)</f>
        <v>0</v>
      </c>
    </row>
    <row r="447" spans="1:5" ht="12.75">
      <c r="A447" s="5"/>
      <c r="B447" s="21"/>
      <c r="C447" s="4">
        <f>SUMIF(Відомості!$A$3:$A$2067,A447,Відомості!$C$3:$C$2067)</f>
        <v>0</v>
      </c>
      <c r="D447" s="4">
        <f ca="1">SUMIF(Відомості!$A$3:$A$2067,$A447,Відомості!$D$1443:$D$2067)</f>
        <v>0</v>
      </c>
      <c r="E447" s="4">
        <f ca="1">SUMIF(Відомості!$A$3:$A$2067,$A447,Відомості!$E$1443:$E$2067)</f>
        <v>0</v>
      </c>
    </row>
    <row r="448" spans="1:5" ht="12.75">
      <c r="A448" s="5"/>
      <c r="B448" s="21"/>
      <c r="C448" s="4">
        <f>SUMIF(Відомості!$A$3:$A$2067,A448,Відомості!$C$3:$C$2067)</f>
        <v>0</v>
      </c>
      <c r="D448" s="4">
        <f ca="1">SUMIF(Відомості!$A$3:$A$2067,$A448,Відомості!$D$1443:$D$2067)</f>
        <v>0</v>
      </c>
      <c r="E448" s="4">
        <f ca="1">SUMIF(Відомості!$A$3:$A$2067,$A448,Відомості!$E$1443:$E$2067)</f>
        <v>0</v>
      </c>
    </row>
    <row r="449" spans="1:5" ht="12.75">
      <c r="A449" s="5"/>
      <c r="B449" s="21"/>
      <c r="C449" s="4">
        <f>SUMIF(Відомості!$A$3:$A$2067,A449,Відомості!$C$3:$C$2067)</f>
        <v>0</v>
      </c>
      <c r="D449" s="4">
        <f ca="1">SUMIF(Відомості!$A$3:$A$2067,$A449,Відомості!$D$1443:$D$2067)</f>
        <v>0</v>
      </c>
      <c r="E449" s="4">
        <f ca="1">SUMIF(Відомості!$A$3:$A$2067,$A449,Відомості!$E$1443:$E$2067)</f>
        <v>0</v>
      </c>
    </row>
    <row r="450" spans="1:5" ht="12.75">
      <c r="A450" s="5"/>
      <c r="B450" s="21"/>
      <c r="C450" s="4">
        <f>SUMIF(Відомості!$A$3:$A$2067,A450,Відомості!$C$3:$C$2067)</f>
        <v>0</v>
      </c>
      <c r="D450" s="4">
        <f ca="1">SUMIF(Відомості!$A$3:$A$2067,$A450,Відомості!$D$1443:$D$2067)</f>
        <v>0</v>
      </c>
      <c r="E450" s="4">
        <f ca="1">SUMIF(Відомості!$A$3:$A$2067,$A450,Відомості!$E$1443:$E$2067)</f>
        <v>0</v>
      </c>
    </row>
    <row r="451" spans="1:5" ht="12.75">
      <c r="A451" s="5"/>
      <c r="B451" s="21"/>
      <c r="C451" s="4">
        <f>SUMIF(Відомості!$A$3:$A$2067,A451,Відомості!$C$3:$C$2067)</f>
        <v>0</v>
      </c>
      <c r="D451" s="4">
        <f ca="1">SUMIF(Відомості!$A$3:$A$2067,$A451,Відомості!$D$1443:$D$2067)</f>
        <v>0</v>
      </c>
      <c r="E451" s="4">
        <f ca="1">SUMIF(Відомості!$A$3:$A$2067,$A451,Відомості!$E$1443:$E$2067)</f>
        <v>0</v>
      </c>
    </row>
    <row r="452" spans="1:5" ht="12.75">
      <c r="A452" s="5"/>
      <c r="B452" s="21"/>
      <c r="C452" s="4">
        <f>SUMIF(Відомості!$A$3:$A$2067,A452,Відомості!$C$3:$C$2067)</f>
        <v>0</v>
      </c>
      <c r="D452" s="4">
        <f ca="1">SUMIF(Відомості!$A$3:$A$2067,$A452,Відомості!$D$1443:$D$2067)</f>
        <v>0</v>
      </c>
      <c r="E452" s="4">
        <f ca="1">SUMIF(Відомості!$A$3:$A$2067,$A452,Відомості!$E$1443:$E$2067)</f>
        <v>0</v>
      </c>
    </row>
    <row r="453" spans="1:5" ht="12.75">
      <c r="A453" s="5"/>
      <c r="B453" s="21"/>
      <c r="C453" s="4">
        <f>SUMIF(Відомості!$A$3:$A$2067,A453,Відомості!$C$3:$C$2067)</f>
        <v>0</v>
      </c>
      <c r="D453" s="4">
        <f ca="1">SUMIF(Відомості!$A$3:$A$2067,$A453,Відомості!$D$1443:$D$2067)</f>
        <v>0</v>
      </c>
      <c r="E453" s="4">
        <f ca="1">SUMIF(Відомості!$A$3:$A$2067,$A453,Відомості!$E$1443:$E$2067)</f>
        <v>0</v>
      </c>
    </row>
    <row r="454" spans="1:5" ht="12.75">
      <c r="A454" s="5"/>
      <c r="B454" s="21"/>
      <c r="C454" s="4">
        <f>SUMIF(Відомості!$A$3:$A$2067,A454,Відомості!$C$3:$C$2067)</f>
        <v>0</v>
      </c>
      <c r="D454" s="4">
        <f ca="1">SUMIF(Відомості!$A$3:$A$2067,$A454,Відомості!$D$1443:$D$2067)</f>
        <v>0</v>
      </c>
      <c r="E454" s="4">
        <f ca="1">SUMIF(Відомості!$A$3:$A$2067,$A454,Відомості!$E$1443:$E$2067)</f>
        <v>0</v>
      </c>
    </row>
    <row r="455" spans="1:5" ht="12.75">
      <c r="A455" s="5"/>
      <c r="B455" s="21"/>
      <c r="C455" s="4">
        <f>SUMIF(Відомості!$A$3:$A$2067,A455,Відомості!$C$3:$C$2067)</f>
        <v>0</v>
      </c>
      <c r="D455" s="4">
        <f ca="1">SUMIF(Відомості!$A$3:$A$2067,$A455,Відомості!$D$1443:$D$2067)</f>
        <v>0</v>
      </c>
      <c r="E455" s="4">
        <f ca="1">SUMIF(Відомості!$A$3:$A$2067,$A455,Відомості!$E$1443:$E$2067)</f>
        <v>0</v>
      </c>
    </row>
    <row r="456" spans="1:5" ht="12.75">
      <c r="A456" s="5"/>
      <c r="B456" s="21"/>
      <c r="C456" s="4">
        <f>SUMIF(Відомості!$A$3:$A$2067,A456,Відомості!$C$3:$C$2067)</f>
        <v>0</v>
      </c>
      <c r="D456" s="4">
        <f ca="1">SUMIF(Відомості!$A$3:$A$2067,$A456,Відомості!$D$1443:$D$2067)</f>
        <v>0</v>
      </c>
      <c r="E456" s="4">
        <f ca="1">SUMIF(Відомості!$A$3:$A$2067,$A456,Відомості!$E$1443:$E$2067)</f>
        <v>0</v>
      </c>
    </row>
    <row r="457" spans="1:5" ht="12.75">
      <c r="A457" s="5"/>
      <c r="B457" s="21"/>
      <c r="C457" s="4">
        <f>SUMIF(Відомості!$A$3:$A$2067,A457,Відомості!$C$3:$C$2067)</f>
        <v>0</v>
      </c>
      <c r="D457" s="4">
        <f ca="1">SUMIF(Відомості!$A$3:$A$2067,$A457,Відомості!$D$1443:$D$2067)</f>
        <v>0</v>
      </c>
      <c r="E457" s="4">
        <f ca="1">SUMIF(Відомості!$A$3:$A$2067,$A457,Відомості!$E$1443:$E$2067)</f>
        <v>0</v>
      </c>
    </row>
    <row r="458" spans="1:5" ht="12.75">
      <c r="A458" s="5"/>
      <c r="B458" s="21"/>
      <c r="C458" s="4">
        <f>SUMIF(Відомості!$A$3:$A$2067,A458,Відомості!$C$3:$C$2067)</f>
        <v>0</v>
      </c>
      <c r="D458" s="4">
        <f ca="1">SUMIF(Відомості!$A$3:$A$2067,$A458,Відомості!$D$1443:$D$2067)</f>
        <v>0</v>
      </c>
      <c r="E458" s="4">
        <f ca="1">SUMIF(Відомості!$A$3:$A$2067,$A458,Відомості!$E$1443:$E$2067)</f>
        <v>0</v>
      </c>
    </row>
    <row r="459" spans="1:5" ht="12.75">
      <c r="A459" s="5"/>
      <c r="B459" s="21"/>
      <c r="C459" s="4">
        <f>SUMIF(Відомості!$A$3:$A$2067,A459,Відомості!$C$3:$C$2067)</f>
        <v>0</v>
      </c>
      <c r="D459" s="4">
        <f ca="1">SUMIF(Відомості!$A$3:$A$2067,$A459,Відомості!$D$1443:$D$2067)</f>
        <v>0</v>
      </c>
      <c r="E459" s="4">
        <f ca="1">SUMIF(Відомості!$A$3:$A$2067,$A459,Відомості!$E$1443:$E$2067)</f>
        <v>0</v>
      </c>
    </row>
    <row r="460" spans="1:5" ht="12.75">
      <c r="A460" s="5"/>
      <c r="B460" s="21"/>
      <c r="C460" s="4">
        <f>SUMIF(Відомості!$A$3:$A$2067,A460,Відомості!$C$3:$C$2067)</f>
        <v>0</v>
      </c>
      <c r="D460" s="4">
        <f ca="1">SUMIF(Відомості!$A$3:$A$2067,$A460,Відомості!$D$1443:$D$2067)</f>
        <v>0</v>
      </c>
      <c r="E460" s="4">
        <f ca="1">SUMIF(Відомості!$A$3:$A$2067,$A460,Відомості!$E$1443:$E$2067)</f>
        <v>0</v>
      </c>
    </row>
    <row r="461" spans="1:5" ht="12.75">
      <c r="A461" s="5"/>
      <c r="B461" s="21"/>
      <c r="C461" s="4">
        <f>SUMIF(Відомості!$A$3:$A$2067,A461,Відомості!$C$3:$C$2067)</f>
        <v>0</v>
      </c>
      <c r="D461" s="4">
        <f ca="1">SUMIF(Відомості!$A$3:$A$2067,$A461,Відомості!$D$1443:$D$2067)</f>
        <v>0</v>
      </c>
      <c r="E461" s="4">
        <f ca="1">SUMIF(Відомості!$A$3:$A$2067,$A461,Відомості!$E$1443:$E$2067)</f>
        <v>0</v>
      </c>
    </row>
    <row r="462" spans="1:5" ht="12.75">
      <c r="A462" s="5"/>
      <c r="B462" s="21"/>
      <c r="C462" s="4">
        <f>SUMIF(Відомості!$A$3:$A$2067,A462,Відомості!$C$3:$C$2067)</f>
        <v>0</v>
      </c>
      <c r="D462" s="4">
        <f ca="1">SUMIF(Відомості!$A$3:$A$2067,$A462,Відомості!$D$1443:$D$2067)</f>
        <v>0</v>
      </c>
      <c r="E462" s="4">
        <f ca="1">SUMIF(Відомості!$A$3:$A$2067,$A462,Відомості!$E$1443:$E$2067)</f>
        <v>0</v>
      </c>
    </row>
    <row r="463" spans="1:5" ht="12.75">
      <c r="A463" s="5"/>
      <c r="B463" s="21"/>
      <c r="C463" s="4">
        <f>SUMIF(Відомості!$A$3:$A$2067,A463,Відомості!$C$3:$C$2067)</f>
        <v>0</v>
      </c>
      <c r="D463" s="4">
        <f ca="1">SUMIF(Відомості!$A$3:$A$2067,$A463,Відомості!$D$1443:$D$2067)</f>
        <v>0</v>
      </c>
      <c r="E463" s="4">
        <f ca="1">SUMIF(Відомості!$A$3:$A$2067,$A463,Відомості!$E$1443:$E$2067)</f>
        <v>0</v>
      </c>
    </row>
    <row r="464" spans="1:5" ht="12.75">
      <c r="A464" s="5"/>
      <c r="B464" s="21"/>
      <c r="C464" s="4">
        <f>SUMIF(Відомості!$A$3:$A$2067,A464,Відомості!$C$3:$C$2067)</f>
        <v>0</v>
      </c>
      <c r="D464" s="4">
        <f ca="1">SUMIF(Відомості!$A$3:$A$2067,$A464,Відомості!$D$1443:$D$2067)</f>
        <v>0</v>
      </c>
      <c r="E464" s="4">
        <f ca="1">SUMIF(Відомості!$A$3:$A$2067,$A464,Відомості!$E$1443:$E$2067)</f>
        <v>0</v>
      </c>
    </row>
    <row r="465" spans="1:5" ht="12.75">
      <c r="A465" s="5"/>
      <c r="B465" s="21"/>
      <c r="C465" s="4">
        <f>SUMIF(Відомості!$A$3:$A$2067,A465,Відомості!$C$3:$C$2067)</f>
        <v>0</v>
      </c>
      <c r="D465" s="4">
        <f ca="1">SUMIF(Відомості!$A$3:$A$2067,$A465,Відомості!$D$1443:$D$2067)</f>
        <v>0</v>
      </c>
      <c r="E465" s="4">
        <f ca="1">SUMIF(Відомості!$A$3:$A$2067,$A465,Відомості!$E$1443:$E$2067)</f>
        <v>0</v>
      </c>
    </row>
    <row r="466" spans="1:5" ht="12.75">
      <c r="A466" s="5"/>
      <c r="B466" s="21"/>
      <c r="C466" s="4">
        <f>SUMIF(Відомості!$A$3:$A$2067,A466,Відомості!$C$3:$C$2067)</f>
        <v>0</v>
      </c>
      <c r="D466" s="4">
        <f ca="1">SUMIF(Відомості!$A$3:$A$2067,$A466,Відомості!$D$1443:$D$2067)</f>
        <v>0</v>
      </c>
      <c r="E466" s="4">
        <f ca="1">SUMIF(Відомості!$A$3:$A$2067,$A466,Відомості!$E$1443:$E$2067)</f>
        <v>0</v>
      </c>
    </row>
    <row r="467" spans="1:5" ht="12.75">
      <c r="A467" s="5"/>
      <c r="B467" s="21"/>
      <c r="C467" s="4">
        <f>SUMIF(Відомості!$A$3:$A$2067,A467,Відомості!$C$3:$C$2067)</f>
        <v>0</v>
      </c>
      <c r="D467" s="4">
        <f ca="1">SUMIF(Відомості!$A$3:$A$2067,$A467,Відомості!$D$1443:$D$2067)</f>
        <v>0</v>
      </c>
      <c r="E467" s="4">
        <f ca="1">SUMIF(Відомості!$A$3:$A$2067,$A467,Відомості!$E$1443:$E$2067)</f>
        <v>0</v>
      </c>
    </row>
    <row r="468" spans="1:5" ht="12.75">
      <c r="A468" s="5"/>
      <c r="B468" s="21"/>
      <c r="C468" s="4">
        <f>SUMIF(Відомості!$A$3:$A$2067,A468,Відомості!$C$3:$C$2067)</f>
        <v>0</v>
      </c>
      <c r="D468" s="4">
        <f ca="1">SUMIF(Відомості!$A$3:$A$2067,$A468,Відомості!$D$1443:$D$2067)</f>
        <v>0</v>
      </c>
      <c r="E468" s="4">
        <f ca="1">SUMIF(Відомості!$A$3:$A$2067,$A468,Відомості!$E$1443:$E$2067)</f>
        <v>0</v>
      </c>
    </row>
    <row r="469" spans="1:5" ht="12.75">
      <c r="A469" s="5"/>
      <c r="B469" s="21"/>
      <c r="C469" s="4">
        <f>SUMIF(Відомості!$A$3:$A$2067,A469,Відомості!$C$3:$C$2067)</f>
        <v>0</v>
      </c>
      <c r="D469" s="4">
        <f ca="1">SUMIF(Відомості!$A$3:$A$2067,$A469,Відомості!$D$1443:$D$2067)</f>
        <v>0</v>
      </c>
      <c r="E469" s="4">
        <f ca="1">SUMIF(Відомості!$A$3:$A$2067,$A469,Відомості!$E$1443:$E$2067)</f>
        <v>0</v>
      </c>
    </row>
    <row r="470" spans="1:5" ht="12.75">
      <c r="A470" s="5"/>
      <c r="B470" s="21"/>
      <c r="C470" s="4">
        <f>SUMIF(Відомості!$A$3:$A$2067,A470,Відомості!$C$3:$C$2067)</f>
        <v>0</v>
      </c>
      <c r="D470" s="4">
        <f ca="1">SUMIF(Відомості!$A$3:$A$2067,$A470,Відомості!$D$1443:$D$2067)</f>
        <v>0</v>
      </c>
      <c r="E470" s="4">
        <f ca="1">SUMIF(Відомості!$A$3:$A$2067,$A470,Відомості!$E$1443:$E$2067)</f>
        <v>0</v>
      </c>
    </row>
    <row r="471" spans="1:5" ht="12.75">
      <c r="A471" s="5"/>
      <c r="B471" s="21"/>
      <c r="C471" s="4">
        <f>SUMIF(Відомості!$A$3:$A$2067,A471,Відомості!$C$3:$C$2067)</f>
        <v>0</v>
      </c>
      <c r="D471" s="4">
        <f ca="1">SUMIF(Відомості!$A$3:$A$2067,$A471,Відомості!$D$1443:$D$2067)</f>
        <v>0</v>
      </c>
      <c r="E471" s="4">
        <f ca="1">SUMIF(Відомості!$A$3:$A$2067,$A471,Відомості!$E$1443:$E$2067)</f>
        <v>0</v>
      </c>
    </row>
    <row r="472" spans="1:5" ht="12.75">
      <c r="A472" s="5"/>
      <c r="B472" s="21"/>
      <c r="C472" s="4">
        <f>SUMIF(Відомості!$A$3:$A$2067,A472,Відомості!$C$3:$C$2067)</f>
        <v>0</v>
      </c>
      <c r="D472" s="4">
        <f ca="1">SUMIF(Відомості!$A$3:$A$2067,$A472,Відомості!$D$1443:$D$2067)</f>
        <v>0</v>
      </c>
      <c r="E472" s="4">
        <f ca="1">SUMIF(Відомості!$A$3:$A$2067,$A472,Відомості!$E$1443:$E$2067)</f>
        <v>0</v>
      </c>
    </row>
    <row r="473" spans="1:5" ht="12.75">
      <c r="A473" s="5"/>
      <c r="B473" s="21"/>
      <c r="C473" s="4">
        <f>SUMIF(Відомості!$A$3:$A$2067,A473,Відомості!$C$3:$C$2067)</f>
        <v>0</v>
      </c>
      <c r="D473" s="4">
        <f ca="1">SUMIF(Відомості!$A$3:$A$2067,$A473,Відомості!$D$1443:$D$2067)</f>
        <v>0</v>
      </c>
      <c r="E473" s="4">
        <f ca="1">SUMIF(Відомості!$A$3:$A$2067,$A473,Відомості!$E$1443:$E$2067)</f>
        <v>0</v>
      </c>
    </row>
    <row r="474" spans="1:5" ht="12.75">
      <c r="A474" s="5"/>
      <c r="B474" s="21"/>
      <c r="C474" s="4">
        <f>SUMIF(Відомості!$A$3:$A$2067,A474,Відомості!$C$3:$C$2067)</f>
        <v>0</v>
      </c>
      <c r="D474" s="4">
        <f ca="1">SUMIF(Відомості!$A$3:$A$2067,$A474,Відомості!$D$1443:$D$2067)</f>
        <v>0</v>
      </c>
      <c r="E474" s="4">
        <f ca="1">SUMIF(Відомості!$A$3:$A$2067,$A474,Відомості!$E$1443:$E$2067)</f>
        <v>0</v>
      </c>
    </row>
    <row r="475" spans="1:5" ht="12.75">
      <c r="A475" s="5"/>
      <c r="B475" s="21"/>
      <c r="C475" s="4">
        <f>SUMIF(Відомості!$A$3:$A$2067,A475,Відомості!$C$3:$C$2067)</f>
        <v>0</v>
      </c>
      <c r="D475" s="4">
        <f ca="1">SUMIF(Відомості!$A$3:$A$2067,$A475,Відомості!$D$1443:$D$2067)</f>
        <v>0</v>
      </c>
      <c r="E475" s="4">
        <f ca="1">SUMIF(Відомості!$A$3:$A$2067,$A475,Відомості!$E$1443:$E$2067)</f>
        <v>0</v>
      </c>
    </row>
    <row r="476" spans="1:5" ht="12.75">
      <c r="A476" s="5"/>
      <c r="B476" s="21"/>
      <c r="C476" s="4">
        <f>SUMIF(Відомості!$A$3:$A$2067,A476,Відомості!$C$3:$C$2067)</f>
        <v>0</v>
      </c>
      <c r="D476" s="4">
        <f ca="1">SUMIF(Відомості!$A$3:$A$2067,$A476,Відомості!$D$1443:$D$2067)</f>
        <v>0</v>
      </c>
      <c r="E476" s="4">
        <f ca="1">SUMIF(Відомості!$A$3:$A$2067,$A476,Відомості!$E$1443:$E$2067)</f>
        <v>0</v>
      </c>
    </row>
    <row r="477" spans="1:5" ht="12.75">
      <c r="A477" s="5"/>
      <c r="B477" s="21"/>
      <c r="C477" s="4">
        <f>SUMIF(Відомості!$A$3:$A$2067,A477,Відомості!$C$3:$C$2067)</f>
        <v>0</v>
      </c>
      <c r="D477" s="4">
        <f ca="1">SUMIF(Відомості!$A$3:$A$2067,$A477,Відомості!$D$1443:$D$2067)</f>
        <v>0</v>
      </c>
      <c r="E477" s="4">
        <f ca="1">SUMIF(Відомості!$A$3:$A$2067,$A477,Відомості!$E$1443:$E$2067)</f>
        <v>0</v>
      </c>
    </row>
    <row r="478" spans="1:5" ht="12.75">
      <c r="A478" s="5"/>
      <c r="B478" s="21"/>
      <c r="C478" s="4">
        <f>SUMIF(Відомості!$A$3:$A$2067,A478,Відомості!$C$3:$C$2067)</f>
        <v>0</v>
      </c>
      <c r="D478" s="4">
        <f ca="1">SUMIF(Відомості!$A$3:$A$2067,$A478,Відомості!$D$1443:$D$2067)</f>
        <v>0</v>
      </c>
      <c r="E478" s="4">
        <f ca="1">SUMIF(Відомості!$A$3:$A$2067,$A478,Відомості!$E$1443:$E$2067)</f>
        <v>0</v>
      </c>
    </row>
    <row r="479" spans="1:5" ht="12.75">
      <c r="A479" s="5"/>
      <c r="B479" s="21"/>
      <c r="C479" s="4">
        <f>SUMIF(Відомості!$A$3:$A$2067,A479,Відомості!$C$3:$C$2067)</f>
        <v>0</v>
      </c>
      <c r="D479" s="4">
        <f ca="1">SUMIF(Відомості!$A$3:$A$2067,$A479,Відомості!$D$1443:$D$2067)</f>
        <v>0</v>
      </c>
      <c r="E479" s="4">
        <f ca="1">SUMIF(Відомості!$A$3:$A$2067,$A479,Відомості!$E$1443:$E$2067)</f>
        <v>0</v>
      </c>
    </row>
    <row r="480" spans="1:5" ht="12.75">
      <c r="A480" s="5"/>
      <c r="B480" s="21"/>
      <c r="C480" s="4">
        <f>SUMIF(Відомості!$A$3:$A$2067,A480,Відомості!$C$3:$C$2067)</f>
        <v>0</v>
      </c>
      <c r="D480" s="4">
        <f ca="1">SUMIF(Відомості!$A$3:$A$2067,$A480,Відомості!$D$1443:$D$2067)</f>
        <v>0</v>
      </c>
      <c r="E480" s="4">
        <f ca="1">SUMIF(Відомості!$A$3:$A$2067,$A480,Відомості!$E$1443:$E$2067)</f>
        <v>0</v>
      </c>
    </row>
    <row r="481" spans="1:5" ht="12.75">
      <c r="A481" s="5"/>
      <c r="B481" s="21"/>
      <c r="C481" s="4">
        <f>SUMIF(Відомості!$A$3:$A$2067,A481,Відомості!$C$3:$C$2067)</f>
        <v>0</v>
      </c>
      <c r="D481" s="4">
        <f ca="1">SUMIF(Відомості!$A$3:$A$2067,$A481,Відомості!$D$1443:$D$2067)</f>
        <v>0</v>
      </c>
      <c r="E481" s="4">
        <f ca="1">SUMIF(Відомості!$A$3:$A$2067,$A481,Відомості!$E$1443:$E$2067)</f>
        <v>0</v>
      </c>
    </row>
    <row r="482" spans="1:5" ht="12.75">
      <c r="A482" s="5"/>
      <c r="B482" s="21"/>
      <c r="C482" s="4">
        <f>SUMIF(Відомості!$A$3:$A$2067,A482,Відомості!$C$3:$C$2067)</f>
        <v>0</v>
      </c>
      <c r="D482" s="4">
        <f ca="1">SUMIF(Відомості!$A$3:$A$2067,$A482,Відомості!$D$1443:$D$2067)</f>
        <v>0</v>
      </c>
      <c r="E482" s="4">
        <f ca="1">SUMIF(Відомості!$A$3:$A$2067,$A482,Відомості!$E$1443:$E$2067)</f>
        <v>0</v>
      </c>
    </row>
    <row r="483" spans="1:5" ht="12.75">
      <c r="A483" s="5"/>
      <c r="B483" s="21"/>
      <c r="C483" s="4">
        <f>SUMIF(Відомості!$A$3:$A$2067,A483,Відомості!$C$3:$C$2067)</f>
        <v>0</v>
      </c>
      <c r="D483" s="4">
        <f ca="1">SUMIF(Відомості!$A$3:$A$2067,$A483,Відомості!$D$1443:$D$2067)</f>
        <v>0</v>
      </c>
      <c r="E483" s="4">
        <f ca="1">SUMIF(Відомості!$A$3:$A$2067,$A483,Відомості!$E$1443:$E$2067)</f>
        <v>0</v>
      </c>
    </row>
    <row r="484" spans="1:5" ht="12.75">
      <c r="A484" s="5"/>
      <c r="B484" s="21"/>
      <c r="C484" s="4">
        <f>SUMIF(Відомості!$A$3:$A$2067,A484,Відомості!$C$3:$C$2067)</f>
        <v>0</v>
      </c>
      <c r="D484" s="4">
        <f ca="1">SUMIF(Відомості!$A$3:$A$2067,$A484,Відомості!$D$1443:$D$2067)</f>
        <v>0</v>
      </c>
      <c r="E484" s="4">
        <f ca="1">SUMIF(Відомості!$A$3:$A$2067,$A484,Відомості!$E$1443:$E$2067)</f>
        <v>0</v>
      </c>
    </row>
    <row r="485" spans="1:5" ht="12.75">
      <c r="A485" s="5"/>
      <c r="B485" s="21"/>
      <c r="C485" s="4">
        <f>SUMIF(Відомості!$A$3:$A$2067,A485,Відомості!$C$3:$C$2067)</f>
        <v>0</v>
      </c>
      <c r="D485" s="4">
        <f ca="1">SUMIF(Відомості!$A$3:$A$2067,$A485,Відомості!$D$1443:$D$2067)</f>
        <v>0</v>
      </c>
      <c r="E485" s="4">
        <f ca="1">SUMIF(Відомості!$A$3:$A$2067,$A485,Відомості!$E$1443:$E$2067)</f>
        <v>0</v>
      </c>
    </row>
    <row r="486" spans="1:5" ht="12.75">
      <c r="A486" s="5"/>
      <c r="B486" s="21"/>
      <c r="C486" s="4">
        <f>SUMIF(Відомості!$A$3:$A$2067,A486,Відомості!$C$3:$C$2067)</f>
        <v>0</v>
      </c>
      <c r="D486" s="4">
        <f ca="1">SUMIF(Відомості!$A$3:$A$2067,$A486,Відомості!$D$1443:$D$2067)</f>
        <v>0</v>
      </c>
      <c r="E486" s="4">
        <f ca="1">SUMIF(Відомості!$A$3:$A$2067,$A486,Відомості!$E$1443:$E$2067)</f>
        <v>0</v>
      </c>
    </row>
    <row r="487" spans="1:5" ht="12.75">
      <c r="A487" s="5"/>
      <c r="B487" s="21"/>
      <c r="C487" s="4">
        <f>SUMIF(Відомості!$A$3:$A$2067,A487,Відомості!$C$3:$C$2067)</f>
        <v>0</v>
      </c>
      <c r="D487" s="4">
        <f ca="1">SUMIF(Відомості!$A$3:$A$2067,$A487,Відомості!$D$1443:$D$2067)</f>
        <v>0</v>
      </c>
      <c r="E487" s="4">
        <f ca="1">SUMIF(Відомості!$A$3:$A$2067,$A487,Відомості!$E$1443:$E$2067)</f>
        <v>0</v>
      </c>
    </row>
    <row r="488" spans="1:5" ht="12.75">
      <c r="A488" s="5"/>
      <c r="B488" s="21"/>
      <c r="C488" s="4">
        <f>SUMIF(Відомості!$A$3:$A$2067,A488,Відомості!$C$3:$C$2067)</f>
        <v>0</v>
      </c>
      <c r="D488" s="4">
        <f ca="1">SUMIF(Відомості!$A$3:$A$2067,$A488,Відомості!$D$1443:$D$2067)</f>
        <v>0</v>
      </c>
      <c r="E488" s="4">
        <f ca="1">SUMIF(Відомості!$A$3:$A$2067,$A488,Відомості!$E$1443:$E$2067)</f>
        <v>0</v>
      </c>
    </row>
    <row r="489" spans="1:5" ht="12.75">
      <c r="A489" s="5"/>
      <c r="B489" s="21"/>
      <c r="C489" s="4">
        <f>SUMIF(Відомості!$A$3:$A$2067,A489,Відомості!$C$3:$C$2067)</f>
        <v>0</v>
      </c>
      <c r="D489" s="4">
        <f ca="1">SUMIF(Відомості!$A$3:$A$2067,$A489,Відомості!$D$1443:$D$2067)</f>
        <v>0</v>
      </c>
      <c r="E489" s="4">
        <f ca="1">SUMIF(Відомості!$A$3:$A$2067,$A489,Відомості!$E$1443:$E$2067)</f>
        <v>0</v>
      </c>
    </row>
    <row r="490" spans="1:5" ht="12.75">
      <c r="A490" s="5"/>
      <c r="B490" s="21"/>
      <c r="C490" s="4">
        <f>SUMIF(Відомості!$A$3:$A$2067,A490,Відомості!$C$3:$C$2067)</f>
        <v>0</v>
      </c>
      <c r="D490" s="4">
        <f ca="1">SUMIF(Відомості!$A$3:$A$2067,$A490,Відомості!$D$1443:$D$2067)</f>
        <v>0</v>
      </c>
      <c r="E490" s="4">
        <f ca="1">SUMIF(Відомості!$A$3:$A$2067,$A490,Відомості!$E$1443:$E$2067)</f>
        <v>0</v>
      </c>
    </row>
    <row r="491" spans="1:5" ht="12.75">
      <c r="A491" s="5"/>
      <c r="B491" s="21"/>
      <c r="C491" s="4">
        <f>SUMIF(Відомості!$A$3:$A$2067,A491,Відомості!$C$3:$C$2067)</f>
        <v>0</v>
      </c>
      <c r="D491" s="4">
        <f ca="1">SUMIF(Відомості!$A$3:$A$2067,$A491,Відомості!$D$1443:$D$2067)</f>
        <v>0</v>
      </c>
      <c r="E491" s="4">
        <f ca="1">SUMIF(Відомості!$A$3:$A$2067,$A491,Відомості!$E$1443:$E$2067)</f>
        <v>0</v>
      </c>
    </row>
    <row r="492" spans="1:5" ht="12.75">
      <c r="A492" s="5"/>
      <c r="B492" s="21"/>
      <c r="C492" s="4">
        <f>SUMIF(Відомості!$A$3:$A$2067,A492,Відомості!$C$3:$C$2067)</f>
        <v>0</v>
      </c>
      <c r="D492" s="4">
        <f ca="1">SUMIF(Відомості!$A$3:$A$2067,$A492,Відомості!$D$1443:$D$2067)</f>
        <v>0</v>
      </c>
      <c r="E492" s="4">
        <f ca="1">SUMIF(Відомості!$A$3:$A$2067,$A492,Відомості!$E$1443:$E$2067)</f>
        <v>0</v>
      </c>
    </row>
    <row r="493" spans="1:5" ht="12.75">
      <c r="A493" s="5"/>
      <c r="B493" s="21"/>
      <c r="C493" s="4">
        <f>SUMIF(Відомості!$A$3:$A$2067,A493,Відомості!$C$3:$C$2067)</f>
        <v>0</v>
      </c>
      <c r="D493" s="4">
        <f ca="1">SUMIF(Відомості!$A$3:$A$2067,$A493,Відомості!$D$1443:$D$2067)</f>
        <v>0</v>
      </c>
      <c r="E493" s="4">
        <f ca="1">SUMIF(Відомості!$A$3:$A$2067,$A493,Відомості!$E$1443:$E$2067)</f>
        <v>0</v>
      </c>
    </row>
    <row r="494" spans="1:5" ht="12.75">
      <c r="A494" s="5"/>
      <c r="B494" s="21"/>
      <c r="C494" s="4">
        <f>SUMIF(Відомості!$A$3:$A$2067,A494,Відомості!$C$3:$C$2067)</f>
        <v>0</v>
      </c>
      <c r="D494" s="4">
        <f ca="1">SUMIF(Відомості!$A$3:$A$2067,$A494,Відомості!$D$1443:$D$2067)</f>
        <v>0</v>
      </c>
      <c r="E494" s="4">
        <f ca="1">SUMIF(Відомості!$A$3:$A$2067,$A494,Відомості!$E$1443:$E$2067)</f>
        <v>0</v>
      </c>
    </row>
    <row r="495" spans="1:5" ht="12.75">
      <c r="A495" s="5"/>
      <c r="B495" s="21"/>
      <c r="C495" s="4">
        <f>SUMIF(Відомості!$A$3:$A$2067,A495,Відомості!$C$3:$C$2067)</f>
        <v>0</v>
      </c>
      <c r="D495" s="4">
        <f ca="1">SUMIF(Відомості!$A$3:$A$2067,$A495,Відомості!$D$1443:$D$2067)</f>
        <v>0</v>
      </c>
      <c r="E495" s="4">
        <f ca="1">SUMIF(Відомості!$A$3:$A$2067,$A495,Відомості!$E$1443:$E$2067)</f>
        <v>0</v>
      </c>
    </row>
    <row r="496" spans="1:5" ht="12.75">
      <c r="A496" s="5"/>
      <c r="B496" s="21"/>
      <c r="C496" s="4">
        <f>SUMIF(Відомості!$A$3:$A$2067,A496,Відомості!$C$3:$C$2067)</f>
        <v>0</v>
      </c>
      <c r="D496" s="4">
        <f ca="1">SUMIF(Відомості!$A$3:$A$2067,$A496,Відомості!$D$1443:$D$2067)</f>
        <v>0</v>
      </c>
      <c r="E496" s="4">
        <f ca="1">SUMIF(Відомості!$A$3:$A$2067,$A496,Відомості!$E$1443:$E$2067)</f>
        <v>0</v>
      </c>
    </row>
    <row r="497" spans="1:5" ht="12.75">
      <c r="A497" s="5"/>
      <c r="B497" s="21"/>
      <c r="C497" s="4">
        <f>SUMIF(Відомості!$A$3:$A$2067,A497,Відомості!$C$3:$C$2067)</f>
        <v>0</v>
      </c>
      <c r="D497" s="4">
        <f ca="1">SUMIF(Відомості!$A$3:$A$2067,$A497,Відомості!$D$1443:$D$2067)</f>
        <v>0</v>
      </c>
      <c r="E497" s="4">
        <f ca="1">SUMIF(Відомості!$A$3:$A$2067,$A497,Відомості!$E$1443:$E$2067)</f>
        <v>0</v>
      </c>
    </row>
    <row r="498" spans="1:5" ht="12.75">
      <c r="A498" s="5"/>
      <c r="B498" s="21"/>
      <c r="C498" s="4">
        <f>SUMIF(Відомості!$A$3:$A$2067,A498,Відомості!$C$3:$C$2067)</f>
        <v>0</v>
      </c>
      <c r="D498" s="4">
        <f ca="1">SUMIF(Відомості!$A$3:$A$2067,$A498,Відомості!$D$1443:$D$2067)</f>
        <v>0</v>
      </c>
      <c r="E498" s="4">
        <f ca="1">SUMIF(Відомості!$A$3:$A$2067,$A498,Відомості!$E$1443:$E$2067)</f>
        <v>0</v>
      </c>
    </row>
    <row r="499" spans="1:5" ht="12.75">
      <c r="A499" s="5"/>
      <c r="B499" s="21"/>
      <c r="C499" s="4">
        <f>SUMIF(Відомості!$A$3:$A$2067,A499,Відомості!$C$3:$C$2067)</f>
        <v>0</v>
      </c>
      <c r="D499" s="4">
        <f ca="1">SUMIF(Відомості!$A$3:$A$2067,$A499,Відомості!$D$1443:$D$2067)</f>
        <v>0</v>
      </c>
      <c r="E499" s="4">
        <f ca="1">SUMIF(Відомості!$A$3:$A$2067,$A499,Відомості!$E$1443:$E$2067)</f>
        <v>0</v>
      </c>
    </row>
    <row r="500" spans="1:5" ht="12.75">
      <c r="A500" s="5"/>
      <c r="B500" s="21"/>
      <c r="C500" s="4">
        <f>SUMIF(Відомості!$A$3:$A$2067,A500,Відомості!$C$3:$C$2067)</f>
        <v>0</v>
      </c>
      <c r="D500" s="4">
        <f ca="1">SUMIF(Відомості!$A$3:$A$2067,$A500,Відомості!$D$1443:$D$2067)</f>
        <v>0</v>
      </c>
      <c r="E500" s="4">
        <f ca="1">SUMIF(Відомості!$A$3:$A$2067,$A500,Відомості!$E$1443:$E$2067)</f>
        <v>0</v>
      </c>
    </row>
    <row r="501" spans="1:5" ht="12.75">
      <c r="A501" s="5"/>
      <c r="B501" s="21"/>
      <c r="C501" s="4">
        <f>SUMIF(Відомості!$A$3:$A$2067,A501,Відомості!$C$3:$C$2067)</f>
        <v>0</v>
      </c>
      <c r="D501" s="4">
        <f ca="1">SUMIF(Відомості!$A$3:$A$2067,$A501,Відомості!$D$1443:$D$2067)</f>
        <v>0</v>
      </c>
      <c r="E501" s="4">
        <f ca="1">SUMIF(Відомості!$A$3:$A$2067,$A501,Відомості!$E$1443:$E$2067)</f>
        <v>0</v>
      </c>
    </row>
    <row r="502" spans="1:5" ht="12.75">
      <c r="A502" s="5"/>
      <c r="B502" s="21"/>
      <c r="C502" s="4">
        <f>SUMIF(Відомості!$A$3:$A$2067,A502,Відомості!$C$3:$C$2067)</f>
        <v>0</v>
      </c>
      <c r="D502" s="4">
        <f ca="1">SUMIF(Відомості!$A$3:$A$2067,$A502,Відомості!$D$1443:$D$2067)</f>
        <v>0</v>
      </c>
      <c r="E502" s="4">
        <f ca="1">SUMIF(Відомості!$A$3:$A$2067,$A502,Відомості!$E$1443:$E$2067)</f>
        <v>0</v>
      </c>
    </row>
    <row r="503" spans="1:5" ht="12.75">
      <c r="A503" s="5"/>
      <c r="B503" s="21"/>
      <c r="C503" s="4">
        <f>SUMIF(Відомості!$A$3:$A$2067,A503,Відомості!$C$3:$C$2067)</f>
        <v>0</v>
      </c>
      <c r="D503" s="4">
        <f ca="1">SUMIF(Відомості!$A$3:$A$2067,$A503,Відомості!$D$1443:$D$2067)</f>
        <v>0</v>
      </c>
      <c r="E503" s="4">
        <f ca="1">SUMIF(Відомості!$A$3:$A$2067,$A503,Відомості!$E$1443:$E$2067)</f>
        <v>0</v>
      </c>
    </row>
    <row r="504" spans="1:5" ht="12.75">
      <c r="A504" s="5"/>
      <c r="B504" s="21"/>
      <c r="C504" s="4">
        <f>SUMIF(Відомості!$A$3:$A$2067,A504,Відомості!$C$3:$C$2067)</f>
        <v>0</v>
      </c>
      <c r="D504" s="4">
        <f ca="1">SUMIF(Відомості!$A$3:$A$2067,$A504,Відомості!$D$1443:$D$2067)</f>
        <v>0</v>
      </c>
      <c r="E504" s="4">
        <f ca="1">SUMIF(Відомості!$A$3:$A$2067,$A504,Відомості!$E$1443:$E$2067)</f>
        <v>0</v>
      </c>
    </row>
    <row r="505" spans="1:5" ht="12.75">
      <c r="A505" s="5"/>
      <c r="B505" s="21"/>
      <c r="C505" s="4">
        <f>SUMIF(Відомості!$A$3:$A$2067,A505,Відомості!$C$3:$C$2067)</f>
        <v>0</v>
      </c>
      <c r="D505" s="4">
        <f ca="1">SUMIF(Відомості!$A$3:$A$2067,$A505,Відомості!$D$1443:$D$2067)</f>
        <v>0</v>
      </c>
      <c r="E505" s="4">
        <f ca="1">SUMIF(Відомості!$A$3:$A$2067,$A505,Відомості!$E$1443:$E$2067)</f>
        <v>0</v>
      </c>
    </row>
    <row r="506" spans="1:5" ht="12.75">
      <c r="A506" s="5"/>
      <c r="B506" s="21"/>
      <c r="C506" s="4">
        <f>SUMIF(Відомості!$A$3:$A$2067,A506,Відомості!$C$3:$C$2067)</f>
        <v>0</v>
      </c>
      <c r="D506" s="4">
        <f ca="1">SUMIF(Відомості!$A$3:$A$2067,$A506,Відомості!$D$1443:$D$2067)</f>
        <v>0</v>
      </c>
      <c r="E506" s="4">
        <f ca="1">SUMIF(Відомості!$A$3:$A$2067,$A506,Відомості!$E$1443:$E$2067)</f>
        <v>0</v>
      </c>
    </row>
    <row r="507" spans="1:5" ht="12.75">
      <c r="A507" s="5"/>
      <c r="B507" s="21"/>
      <c r="C507" s="4">
        <f>SUMIF(Відомості!$A$3:$A$2067,A507,Відомості!$C$3:$C$2067)</f>
        <v>0</v>
      </c>
      <c r="D507" s="4">
        <f ca="1">SUMIF(Відомості!$A$3:$A$2067,$A507,Відомості!$D$1443:$D$2067)</f>
        <v>0</v>
      </c>
      <c r="E507" s="4">
        <f ca="1">SUMIF(Відомості!$A$3:$A$2067,$A507,Відомості!$E$1443:$E$2067)</f>
        <v>0</v>
      </c>
    </row>
    <row r="508" spans="1:5" ht="12.75">
      <c r="A508" s="5"/>
      <c r="B508" s="21"/>
      <c r="C508" s="4">
        <f>SUMIF(Відомості!$A$3:$A$2067,A508,Відомості!$C$3:$C$2067)</f>
        <v>0</v>
      </c>
      <c r="D508" s="4">
        <f ca="1">SUMIF(Відомості!$A$3:$A$2067,$A508,Відомості!$D$1443:$D$2067)</f>
        <v>0</v>
      </c>
      <c r="E508" s="4">
        <f ca="1">SUMIF(Відомості!$A$3:$A$2067,$A508,Відомості!$E$1443:$E$2067)</f>
        <v>0</v>
      </c>
    </row>
    <row r="509" spans="1:5" ht="12.75">
      <c r="A509" s="5"/>
      <c r="B509" s="21"/>
      <c r="C509" s="4">
        <f>SUMIF(Відомості!$A$3:$A$2067,A509,Відомості!$C$3:$C$2067)</f>
        <v>0</v>
      </c>
      <c r="D509" s="4">
        <f ca="1">SUMIF(Відомості!$A$3:$A$2067,$A509,Відомості!$D$1443:$D$2067)</f>
        <v>0</v>
      </c>
      <c r="E509" s="4">
        <f ca="1">SUMIF(Відомості!$A$3:$A$2067,$A509,Відомості!$E$1443:$E$2067)</f>
        <v>0</v>
      </c>
    </row>
    <row r="510" spans="1:5" ht="12.75">
      <c r="A510" s="5"/>
      <c r="B510" s="21"/>
      <c r="C510" s="4">
        <f>SUMIF(Відомості!$A$3:$A$2067,A510,Відомості!$C$3:$C$2067)</f>
        <v>0</v>
      </c>
      <c r="D510" s="4">
        <f ca="1">SUMIF(Відомості!$A$3:$A$2067,$A510,Відомості!$D$1443:$D$2067)</f>
        <v>0</v>
      </c>
      <c r="E510" s="4">
        <f ca="1">SUMIF(Відомості!$A$3:$A$2067,$A510,Відомості!$E$1443:$E$2067)</f>
        <v>0</v>
      </c>
    </row>
    <row r="511" spans="1:5" ht="12.75">
      <c r="A511" s="5"/>
      <c r="B511" s="21"/>
      <c r="C511" s="4">
        <f>SUMIF(Відомості!$A$3:$A$2067,A511,Відомості!$C$3:$C$2067)</f>
        <v>0</v>
      </c>
      <c r="D511" s="4">
        <f ca="1">SUMIF(Відомості!$A$3:$A$2067,$A511,Відомості!$D$1443:$D$2067)</f>
        <v>0</v>
      </c>
      <c r="E511" s="4">
        <f ca="1">SUMIF(Відомості!$A$3:$A$2067,$A511,Відомості!$E$1443:$E$2067)</f>
        <v>0</v>
      </c>
    </row>
    <row r="512" spans="1:5" ht="12.75">
      <c r="A512" s="5"/>
      <c r="B512" s="21"/>
      <c r="C512" s="4">
        <f>SUMIF(Відомості!$A$3:$A$2067,A512,Відомості!$C$3:$C$2067)</f>
        <v>0</v>
      </c>
      <c r="D512" s="4">
        <f ca="1">SUMIF(Відомості!$A$3:$A$2067,$A512,Відомості!$D$1443:$D$2067)</f>
        <v>0</v>
      </c>
      <c r="E512" s="4">
        <f ca="1">SUMIF(Відомості!$A$3:$A$2067,$A512,Відомості!$E$1443:$E$2067)</f>
        <v>0</v>
      </c>
    </row>
    <row r="513" spans="1:5" ht="12.75">
      <c r="A513" s="5"/>
      <c r="B513" s="21"/>
      <c r="C513" s="4">
        <f>SUMIF(Відомості!$A$3:$A$2067,A513,Відомості!$C$3:$C$2067)</f>
        <v>0</v>
      </c>
      <c r="D513" s="4">
        <f ca="1">SUMIF(Відомості!$A$3:$A$2067,$A513,Відомості!$D$1443:$D$2067)</f>
        <v>0</v>
      </c>
      <c r="E513" s="4">
        <f ca="1">SUMIF(Відомості!$A$3:$A$2067,$A513,Відомості!$E$1443:$E$2067)</f>
        <v>0</v>
      </c>
    </row>
    <row r="514" spans="1:5" ht="12.75">
      <c r="A514" s="5"/>
      <c r="B514" s="21"/>
      <c r="C514" s="4">
        <f>SUMIF(Відомості!$A$3:$A$2067,A514,Відомості!$C$3:$C$2067)</f>
        <v>0</v>
      </c>
      <c r="D514" s="4">
        <f ca="1">SUMIF(Відомості!$A$3:$A$2067,$A514,Відомості!$D$1443:$D$2067)</f>
        <v>0</v>
      </c>
      <c r="E514" s="4">
        <f ca="1">SUMIF(Відомості!$A$3:$A$2067,$A514,Відомості!$E$1443:$E$2067)</f>
        <v>0</v>
      </c>
    </row>
    <row r="515" spans="1:5" ht="12.75">
      <c r="A515" s="5"/>
      <c r="B515" s="21"/>
      <c r="C515" s="4">
        <f>SUMIF(Відомості!$A$3:$A$2067,A515,Відомості!$C$3:$C$2067)</f>
        <v>0</v>
      </c>
      <c r="D515" s="4">
        <f ca="1">SUMIF(Відомості!$A$3:$A$2067,$A515,Відомості!$D$1443:$D$2067)</f>
        <v>0</v>
      </c>
      <c r="E515" s="4">
        <f ca="1">SUMIF(Відомості!$A$3:$A$2067,$A515,Відомості!$E$1443:$E$2067)</f>
        <v>0</v>
      </c>
    </row>
    <row r="516" spans="1:5" ht="12.75">
      <c r="A516" s="5"/>
      <c r="B516" s="21"/>
      <c r="C516" s="4">
        <f>SUMIF(Відомості!$A$3:$A$2067,A516,Відомості!$C$3:$C$2067)</f>
        <v>0</v>
      </c>
      <c r="D516" s="4">
        <f ca="1">SUMIF(Відомості!$A$3:$A$2067,$A516,Відомості!$D$1443:$D$2067)</f>
        <v>0</v>
      </c>
      <c r="E516" s="4">
        <f ca="1">SUMIF(Відомості!$A$3:$A$2067,$A516,Відомості!$E$1443:$E$2067)</f>
        <v>0</v>
      </c>
    </row>
    <row r="517" spans="1:5" ht="12.75">
      <c r="A517" s="5"/>
      <c r="B517" s="21"/>
      <c r="C517" s="4">
        <f>SUMIF(Відомості!$A$3:$A$2067,A517,Відомості!$C$3:$C$2067)</f>
        <v>0</v>
      </c>
      <c r="D517" s="4">
        <f ca="1">SUMIF(Відомості!$A$3:$A$2067,$A517,Відомості!$D$1443:$D$2067)</f>
        <v>0</v>
      </c>
      <c r="E517" s="4">
        <f ca="1">SUMIF(Відомості!$A$3:$A$2067,$A517,Відомості!$E$1443:$E$2067)</f>
        <v>0</v>
      </c>
    </row>
    <row r="518" spans="1:5" ht="12.75">
      <c r="A518" s="5"/>
      <c r="B518" s="21"/>
      <c r="C518" s="4">
        <f>SUMIF(Відомості!$A$3:$A$2067,A518,Відомості!$C$3:$C$2067)</f>
        <v>0</v>
      </c>
      <c r="D518" s="4">
        <f ca="1">SUMIF(Відомості!$A$3:$A$2067,$A518,Відомості!$D$1443:$D$2067)</f>
        <v>0</v>
      </c>
      <c r="E518" s="4">
        <f ca="1">SUMIF(Відомості!$A$3:$A$2067,$A518,Відомості!$E$1443:$E$2067)</f>
        <v>0</v>
      </c>
    </row>
    <row r="519" spans="1:5" ht="12.75">
      <c r="A519" s="5"/>
      <c r="B519" s="21"/>
      <c r="C519" s="4">
        <f>SUMIF(Відомості!$A$3:$A$2067,A519,Відомості!$C$3:$C$2067)</f>
        <v>0</v>
      </c>
      <c r="D519" s="4">
        <f ca="1">SUMIF(Відомості!$A$3:$A$2067,$A519,Відомості!$D$1443:$D$2067)</f>
        <v>0</v>
      </c>
      <c r="E519" s="4">
        <f ca="1">SUMIF(Відомості!$A$3:$A$2067,$A519,Відомості!$E$1443:$E$2067)</f>
        <v>0</v>
      </c>
    </row>
    <row r="520" spans="1:5" ht="12.75">
      <c r="A520" s="5"/>
      <c r="B520" s="21"/>
      <c r="C520" s="4">
        <f>SUMIF(Відомості!$A$3:$A$2067,A520,Відомості!$C$3:$C$2067)</f>
        <v>0</v>
      </c>
      <c r="D520" s="4">
        <f ca="1">SUMIF(Відомості!$A$3:$A$2067,$A520,Відомості!$D$1443:$D$2067)</f>
        <v>0</v>
      </c>
      <c r="E520" s="4">
        <f ca="1">SUMIF(Відомості!$A$3:$A$2067,$A520,Відомості!$E$1443:$E$2067)</f>
        <v>0</v>
      </c>
    </row>
    <row r="521" spans="1:5" ht="12.75">
      <c r="A521" s="5"/>
      <c r="B521" s="21"/>
      <c r="C521" s="4">
        <f>SUMIF(Відомості!$A$3:$A$2067,A521,Відомості!$C$3:$C$2067)</f>
        <v>0</v>
      </c>
      <c r="D521" s="4">
        <f ca="1">SUMIF(Відомості!$A$3:$A$2067,$A521,Відомості!$D$1443:$D$2067)</f>
        <v>0</v>
      </c>
      <c r="E521" s="4">
        <f ca="1">SUMIF(Відомості!$A$3:$A$2067,$A521,Відомості!$E$1443:$E$2067)</f>
        <v>0</v>
      </c>
    </row>
    <row r="522" spans="1:5" ht="12.75">
      <c r="A522" s="5"/>
      <c r="B522" s="21"/>
      <c r="C522" s="4">
        <f>SUMIF(Відомості!$A$3:$A$2067,A522,Відомості!$C$3:$C$2067)</f>
        <v>0</v>
      </c>
      <c r="D522" s="4">
        <f ca="1">SUMIF(Відомості!$A$3:$A$2067,$A522,Відомості!$D$1443:$D$2067)</f>
        <v>0</v>
      </c>
      <c r="E522" s="4">
        <f ca="1">SUMIF(Відомості!$A$3:$A$2067,$A522,Відомості!$E$1443:$E$2067)</f>
        <v>0</v>
      </c>
    </row>
    <row r="523" spans="1:5" ht="12.75">
      <c r="A523" s="5"/>
      <c r="B523" s="21"/>
      <c r="C523" s="4">
        <f>SUMIF(Відомості!$A$3:$A$2067,A523,Відомості!$C$3:$C$2067)</f>
        <v>0</v>
      </c>
      <c r="D523" s="4">
        <f ca="1">SUMIF(Відомості!$A$3:$A$2067,$A523,Відомості!$D$1443:$D$2067)</f>
        <v>0</v>
      </c>
      <c r="E523" s="4">
        <f ca="1">SUMIF(Відомості!$A$3:$A$2067,$A523,Відомості!$E$1443:$E$2067)</f>
        <v>0</v>
      </c>
    </row>
    <row r="524" spans="1:5" ht="12.75">
      <c r="A524" s="5"/>
      <c r="B524" s="21"/>
      <c r="C524" s="4">
        <f>SUMIF(Відомості!$A$3:$A$2067,A524,Відомості!$C$3:$C$2067)</f>
        <v>0</v>
      </c>
      <c r="D524" s="4">
        <f ca="1">SUMIF(Відомості!$A$3:$A$2067,$A524,Відомості!$D$1443:$D$2067)</f>
        <v>0</v>
      </c>
      <c r="E524" s="4">
        <f ca="1">SUMIF(Відомості!$A$3:$A$2067,$A524,Відомості!$E$1443:$E$2067)</f>
        <v>0</v>
      </c>
    </row>
    <row r="525" spans="1:5" ht="12.75">
      <c r="A525" s="5"/>
      <c r="B525" s="21"/>
      <c r="C525" s="4">
        <f>SUMIF(Відомості!$A$3:$A$2067,A525,Відомості!$C$3:$C$2067)</f>
        <v>0</v>
      </c>
      <c r="D525" s="4">
        <f ca="1">SUMIF(Відомості!$A$3:$A$2067,$A525,Відомості!$D$1443:$D$2067)</f>
        <v>0</v>
      </c>
      <c r="E525" s="4">
        <f ca="1">SUMIF(Відомості!$A$3:$A$2067,$A525,Відомості!$E$1443:$E$2067)</f>
        <v>0</v>
      </c>
    </row>
    <row r="526" spans="1:5" ht="12.75">
      <c r="A526" s="5"/>
      <c r="B526" s="21"/>
      <c r="C526" s="4">
        <f>SUMIF(Відомості!$A$3:$A$2067,A526,Відомості!$C$3:$C$2067)</f>
        <v>0</v>
      </c>
      <c r="D526" s="4">
        <f ca="1">SUMIF(Відомості!$A$3:$A$2067,$A526,Відомості!$D$1443:$D$2067)</f>
        <v>0</v>
      </c>
      <c r="E526" s="4">
        <f ca="1">SUMIF(Відомості!$A$3:$A$2067,$A526,Відомості!$E$1443:$E$2067)</f>
        <v>0</v>
      </c>
    </row>
    <row r="527" spans="1:5" ht="12.75">
      <c r="A527" s="5"/>
      <c r="B527" s="21"/>
      <c r="C527" s="4">
        <f>SUMIF(Відомості!$A$3:$A$2067,A527,Відомості!$C$3:$C$2067)</f>
        <v>0</v>
      </c>
      <c r="D527" s="4">
        <f ca="1">SUMIF(Відомості!$A$3:$A$2067,$A527,Відомості!$D$1443:$D$2067)</f>
        <v>0</v>
      </c>
      <c r="E527" s="4">
        <f ca="1">SUMIF(Відомості!$A$3:$A$2067,$A527,Відомості!$E$1443:$E$2067)</f>
        <v>0</v>
      </c>
    </row>
    <row r="528" spans="1:5" ht="12.75">
      <c r="A528" s="5"/>
      <c r="B528" s="21"/>
      <c r="C528" s="4">
        <f>SUMIF(Відомості!$A$3:$A$2067,A528,Відомості!$C$3:$C$2067)</f>
        <v>0</v>
      </c>
      <c r="D528" s="4">
        <f ca="1">SUMIF(Відомості!$A$3:$A$2067,$A528,Відомості!$D$1443:$D$2067)</f>
        <v>0</v>
      </c>
      <c r="E528" s="4">
        <f ca="1">SUMIF(Відомості!$A$3:$A$2067,$A528,Відомості!$E$1443:$E$2067)</f>
        <v>0</v>
      </c>
    </row>
    <row r="529" spans="1:5" ht="12.75">
      <c r="A529" s="5"/>
      <c r="B529" s="21"/>
      <c r="C529" s="4">
        <f>SUMIF(Відомості!$A$3:$A$2067,A529,Відомості!$C$3:$C$2067)</f>
        <v>0</v>
      </c>
      <c r="D529" s="4">
        <f ca="1">SUMIF(Відомості!$A$3:$A$2067,$A529,Відомості!$D$1443:$D$2067)</f>
        <v>0</v>
      </c>
      <c r="E529" s="4">
        <f ca="1">SUMIF(Відомості!$A$3:$A$2067,$A529,Відомості!$E$1443:$E$2067)</f>
        <v>0</v>
      </c>
    </row>
    <row r="530" spans="1:5" ht="12.75">
      <c r="A530" s="5"/>
      <c r="B530" s="21"/>
      <c r="C530" s="4">
        <f>SUMIF(Відомості!$A$3:$A$2067,A530,Відомості!$C$3:$C$2067)</f>
        <v>0</v>
      </c>
      <c r="D530" s="4">
        <f ca="1">SUMIF(Відомості!$A$3:$A$2067,$A530,Відомості!$D$1443:$D$2067)</f>
        <v>0</v>
      </c>
      <c r="E530" s="4">
        <f ca="1">SUMIF(Відомості!$A$3:$A$2067,$A530,Відомості!$E$1443:$E$2067)</f>
        <v>0</v>
      </c>
    </row>
    <row r="531" spans="1:5" ht="12.75">
      <c r="A531" s="5"/>
      <c r="B531" s="21"/>
      <c r="C531" s="4">
        <f>SUMIF(Відомості!$A$3:$A$2067,A531,Відомості!$C$3:$C$2067)</f>
        <v>0</v>
      </c>
      <c r="D531" s="4">
        <f ca="1">SUMIF(Відомості!$A$3:$A$2067,$A531,Відомості!$D$1443:$D$2067)</f>
        <v>0</v>
      </c>
      <c r="E531" s="4">
        <f ca="1">SUMIF(Відомості!$A$3:$A$2067,$A531,Відомості!$E$1443:$E$2067)</f>
        <v>0</v>
      </c>
    </row>
    <row r="532" spans="1:5" ht="12.75">
      <c r="A532" s="5"/>
      <c r="B532" s="21"/>
      <c r="C532" s="4">
        <f>SUMIF(Відомості!$A$3:$A$2067,A532,Відомості!$C$3:$C$2067)</f>
        <v>0</v>
      </c>
      <c r="D532" s="4">
        <f ca="1">SUMIF(Відомості!$A$3:$A$2067,$A532,Відомості!$D$1443:$D$2067)</f>
        <v>0</v>
      </c>
      <c r="E532" s="4">
        <f ca="1">SUMIF(Відомості!$A$3:$A$2067,$A532,Відомості!$E$1443:$E$2067)</f>
        <v>0</v>
      </c>
    </row>
    <row r="533" spans="1:5" ht="12.75">
      <c r="A533" s="5"/>
      <c r="B533" s="21"/>
      <c r="C533" s="4">
        <f>SUMIF(Відомості!$A$3:$A$2067,A533,Відомості!$C$3:$C$2067)</f>
        <v>0</v>
      </c>
      <c r="D533" s="4">
        <f ca="1">SUMIF(Відомості!$A$3:$A$2067,$A533,Відомості!$D$1443:$D$2067)</f>
        <v>0</v>
      </c>
      <c r="E533" s="4">
        <f ca="1">SUMIF(Відомості!$A$3:$A$2067,$A533,Відомості!$E$1443:$E$2067)</f>
        <v>0</v>
      </c>
    </row>
    <row r="534" spans="1:5" ht="12.75">
      <c r="A534" s="5"/>
      <c r="B534" s="21"/>
      <c r="C534" s="4">
        <f>SUMIF(Відомості!$A$3:$A$2067,A534,Відомості!$C$3:$C$2067)</f>
        <v>0</v>
      </c>
      <c r="D534" s="4">
        <f ca="1">SUMIF(Відомості!$A$3:$A$2067,$A534,Відомості!$D$1443:$D$2067)</f>
        <v>0</v>
      </c>
      <c r="E534" s="4">
        <f ca="1">SUMIF(Відомості!$A$3:$A$2067,$A534,Відомості!$E$1443:$E$2067)</f>
        <v>0</v>
      </c>
    </row>
    <row r="535" spans="1:5" ht="12.75">
      <c r="A535" s="5"/>
      <c r="B535" s="21"/>
      <c r="C535" s="4">
        <f>SUMIF(Відомості!$A$3:$A$2067,A535,Відомості!$C$3:$C$2067)</f>
        <v>0</v>
      </c>
      <c r="D535" s="4">
        <f ca="1">SUMIF(Відомості!$A$3:$A$2067,$A535,Відомості!$D$1443:$D$2067)</f>
        <v>0</v>
      </c>
      <c r="E535" s="4">
        <f ca="1">SUMIF(Відомості!$A$3:$A$2067,$A535,Відомості!$E$1443:$E$2067)</f>
        <v>0</v>
      </c>
    </row>
    <row r="536" spans="1:5" ht="12.75">
      <c r="A536" s="5"/>
      <c r="B536" s="21"/>
      <c r="C536" s="4">
        <f>SUMIF(Відомості!$A$3:$A$2067,A536,Відомості!$C$3:$C$2067)</f>
        <v>0</v>
      </c>
      <c r="D536" s="4">
        <f ca="1">SUMIF(Відомості!$A$3:$A$2067,$A536,Відомості!$D$1443:$D$2067)</f>
        <v>0</v>
      </c>
      <c r="E536" s="4">
        <f ca="1">SUMIF(Відомості!$A$3:$A$2067,$A536,Відомості!$E$1443:$E$2067)</f>
        <v>0</v>
      </c>
    </row>
    <row r="537" spans="1:5" ht="12.75">
      <c r="A537" s="5"/>
      <c r="B537" s="21"/>
      <c r="C537" s="4">
        <f>SUMIF(Відомості!$A$3:$A$2067,A537,Відомості!$C$3:$C$2067)</f>
        <v>0</v>
      </c>
      <c r="D537" s="4">
        <f ca="1">SUMIF(Відомості!$A$3:$A$2067,$A537,Відомості!$D$1443:$D$2067)</f>
        <v>0</v>
      </c>
      <c r="E537" s="4">
        <f ca="1">SUMIF(Відомості!$A$3:$A$2067,$A537,Відомості!$E$1443:$E$2067)</f>
        <v>0</v>
      </c>
    </row>
    <row r="538" spans="1:5" ht="12.75">
      <c r="A538" s="5"/>
      <c r="B538" s="21"/>
      <c r="C538" s="4">
        <f>SUMIF(Відомості!$A$3:$A$2067,A538,Відомості!$C$3:$C$2067)</f>
        <v>0</v>
      </c>
      <c r="D538" s="4">
        <f ca="1">SUMIF(Відомості!$A$3:$A$2067,$A538,Відомості!$D$1443:$D$2067)</f>
        <v>0</v>
      </c>
      <c r="E538" s="4">
        <f ca="1">SUMIF(Відомості!$A$3:$A$2067,$A538,Відомості!$E$1443:$E$2067)</f>
        <v>0</v>
      </c>
    </row>
    <row r="539" spans="1:5" ht="12.75">
      <c r="A539" s="5"/>
      <c r="B539" s="21"/>
      <c r="C539" s="4">
        <f>SUMIF(Відомості!$A$3:$A$2067,A539,Відомості!$C$3:$C$2067)</f>
        <v>0</v>
      </c>
      <c r="D539" s="4">
        <f ca="1">SUMIF(Відомості!$A$3:$A$2067,$A539,Відомості!$D$1443:$D$2067)</f>
        <v>0</v>
      </c>
      <c r="E539" s="4">
        <f ca="1">SUMIF(Відомості!$A$3:$A$2067,$A539,Відомості!$E$1443:$E$2067)</f>
        <v>0</v>
      </c>
    </row>
    <row r="540" spans="1:5" ht="12.75">
      <c r="A540" s="5"/>
      <c r="B540" s="21"/>
      <c r="C540" s="4">
        <f>SUMIF(Відомості!$A$3:$A$2067,A540,Відомості!$C$3:$C$2067)</f>
        <v>0</v>
      </c>
      <c r="D540" s="4">
        <f ca="1">SUMIF(Відомості!$A$3:$A$2067,$A540,Відомості!$D$1443:$D$2067)</f>
        <v>0</v>
      </c>
      <c r="E540" s="4">
        <f ca="1">SUMIF(Відомості!$A$3:$A$2067,$A540,Відомості!$E$1443:$E$2067)</f>
        <v>0</v>
      </c>
    </row>
    <row r="541" spans="1:5" ht="12.75">
      <c r="A541" s="5"/>
      <c r="B541" s="21"/>
      <c r="C541" s="4">
        <f>SUMIF(Відомості!$A$3:$A$2067,A541,Відомості!$C$3:$C$2067)</f>
        <v>0</v>
      </c>
      <c r="D541" s="4">
        <f ca="1">SUMIF(Відомості!$A$3:$A$2067,$A541,Відомості!$D$1443:$D$2067)</f>
        <v>0</v>
      </c>
      <c r="E541" s="4">
        <f ca="1">SUMIF(Відомості!$A$3:$A$2067,$A541,Відомості!$E$1443:$E$2067)</f>
        <v>0</v>
      </c>
    </row>
    <row r="542" spans="1:5" ht="12.75">
      <c r="A542" s="5"/>
      <c r="B542" s="21"/>
      <c r="C542" s="4">
        <f>SUMIF(Відомості!$A$3:$A$2067,A542,Відомості!$C$3:$C$2067)</f>
        <v>0</v>
      </c>
      <c r="D542" s="4">
        <f ca="1">SUMIF(Відомості!$A$3:$A$2067,$A542,Відомості!$D$1443:$D$2067)</f>
        <v>0</v>
      </c>
      <c r="E542" s="4">
        <f ca="1">SUMIF(Відомості!$A$3:$A$2067,$A542,Відомості!$E$1443:$E$2067)</f>
        <v>0</v>
      </c>
    </row>
    <row r="543" spans="1:5" ht="12.75">
      <c r="A543" s="5"/>
      <c r="B543" s="21"/>
      <c r="C543" s="4">
        <f>SUMIF(Відомості!$A$3:$A$2067,A543,Відомості!$C$3:$C$2067)</f>
        <v>0</v>
      </c>
      <c r="D543" s="4">
        <f ca="1">SUMIF(Відомості!$A$3:$A$2067,$A543,Відомості!$D$1443:$D$2067)</f>
        <v>0</v>
      </c>
      <c r="E543" s="4">
        <f ca="1">SUMIF(Відомості!$A$3:$A$2067,$A543,Відомості!$E$1443:$E$2067)</f>
        <v>0</v>
      </c>
    </row>
    <row r="544" spans="1:5" ht="12.75">
      <c r="A544" s="5"/>
      <c r="B544" s="21"/>
      <c r="C544" s="4">
        <f>SUMIF(Відомості!$A$3:$A$2067,A544,Відомості!$C$3:$C$2067)</f>
        <v>0</v>
      </c>
      <c r="D544" s="4">
        <f ca="1">SUMIF(Відомості!$A$3:$A$2067,$A544,Відомості!$D$1443:$D$2067)</f>
        <v>0</v>
      </c>
      <c r="E544" s="4">
        <f ca="1">SUMIF(Відомості!$A$3:$A$2067,$A544,Відомості!$E$1443:$E$2067)</f>
        <v>0</v>
      </c>
    </row>
    <row r="545" spans="1:5" ht="12.75">
      <c r="A545" s="5"/>
      <c r="B545" s="21"/>
      <c r="C545" s="4">
        <f>SUMIF(Відомості!$A$3:$A$2067,A545,Відомості!$C$3:$C$2067)</f>
        <v>0</v>
      </c>
      <c r="D545" s="4">
        <f ca="1">SUMIF(Відомості!$A$3:$A$2067,$A545,Відомості!$D$1443:$D$2067)</f>
        <v>0</v>
      </c>
      <c r="E545" s="4">
        <f ca="1">SUMIF(Відомості!$A$3:$A$2067,$A545,Відомості!$E$1443:$E$2067)</f>
        <v>0</v>
      </c>
    </row>
    <row r="546" spans="1:5" ht="12.75">
      <c r="A546" s="5"/>
      <c r="B546" s="21"/>
      <c r="C546" s="4">
        <f>SUMIF(Відомості!$A$3:$A$2067,A546,Відомості!$C$3:$C$2067)</f>
        <v>0</v>
      </c>
      <c r="D546" s="4">
        <f ca="1">SUMIF(Відомості!$A$3:$A$2067,$A546,Відомості!$D$1443:$D$2067)</f>
        <v>0</v>
      </c>
      <c r="E546" s="4">
        <f ca="1">SUMIF(Відомості!$A$3:$A$2067,$A546,Відомості!$E$1443:$E$2067)</f>
        <v>0</v>
      </c>
    </row>
    <row r="547" spans="1:5" ht="12.75">
      <c r="A547" s="5"/>
      <c r="B547" s="21"/>
      <c r="C547" s="4">
        <f>SUMIF(Відомості!$A$3:$A$2067,A547,Відомості!$C$3:$C$2067)</f>
        <v>0</v>
      </c>
      <c r="D547" s="4">
        <f ca="1">SUMIF(Відомості!$A$3:$A$2067,$A547,Відомості!$D$1443:$D$2067)</f>
        <v>0</v>
      </c>
      <c r="E547" s="4">
        <f ca="1">SUMIF(Відомості!$A$3:$A$2067,$A547,Відомості!$E$1443:$E$2067)</f>
        <v>0</v>
      </c>
    </row>
    <row r="548" spans="1:5" ht="12.75">
      <c r="A548" s="5"/>
      <c r="B548" s="21"/>
      <c r="C548" s="4">
        <f>SUMIF(Відомості!$A$3:$A$2067,A548,Відомості!$C$3:$C$2067)</f>
        <v>0</v>
      </c>
      <c r="D548" s="4">
        <f ca="1">SUMIF(Відомості!$A$3:$A$2067,$A548,Відомості!$D$1443:$D$2067)</f>
        <v>0</v>
      </c>
      <c r="E548" s="4">
        <f ca="1">SUMIF(Відомості!$A$3:$A$2067,$A548,Відомості!$E$1443:$E$2067)</f>
        <v>0</v>
      </c>
    </row>
    <row r="549" spans="1:5" ht="12.75">
      <c r="A549" s="5"/>
      <c r="B549" s="21"/>
      <c r="C549" s="4">
        <f>SUMIF(Відомості!$A$3:$A$2067,A549,Відомості!$C$3:$C$2067)</f>
        <v>0</v>
      </c>
      <c r="D549" s="4">
        <f ca="1">SUMIF(Відомості!$A$3:$A$2067,$A549,Відомості!$D$1443:$D$2067)</f>
        <v>0</v>
      </c>
      <c r="E549" s="4">
        <f ca="1">SUMIF(Відомості!$A$3:$A$2067,$A549,Відомості!$E$1443:$E$2067)</f>
        <v>0</v>
      </c>
    </row>
    <row r="550" spans="1:5" ht="12.75">
      <c r="A550" s="5"/>
      <c r="B550" s="21"/>
      <c r="C550" s="4">
        <f>SUMIF(Відомості!$A$3:$A$2067,A550,Відомості!$C$3:$C$2067)</f>
        <v>0</v>
      </c>
      <c r="D550" s="4">
        <f ca="1">SUMIF(Відомості!$A$3:$A$2067,$A550,Відомості!$D$1443:$D$2067)</f>
        <v>0</v>
      </c>
      <c r="E550" s="4">
        <f ca="1">SUMIF(Відомості!$A$3:$A$2067,$A550,Відомості!$E$1443:$E$2067)</f>
        <v>0</v>
      </c>
    </row>
    <row r="551" spans="1:5" ht="12.75">
      <c r="A551" s="5"/>
      <c r="B551" s="21"/>
      <c r="C551" s="4">
        <f>SUMIF(Відомості!$A$3:$A$2067,A551,Відомості!$C$3:$C$2067)</f>
        <v>0</v>
      </c>
      <c r="D551" s="4">
        <f ca="1">SUMIF(Відомості!$A$3:$A$2067,$A551,Відомості!$D$1443:$D$2067)</f>
        <v>0</v>
      </c>
      <c r="E551" s="4">
        <f ca="1">SUMIF(Відомості!$A$3:$A$2067,$A551,Відомості!$E$1443:$E$2067)</f>
        <v>0</v>
      </c>
    </row>
    <row r="552" spans="1:5" ht="12.75">
      <c r="A552" s="5"/>
      <c r="B552" s="21"/>
      <c r="C552" s="4">
        <f>SUMIF(Відомості!$A$3:$A$2067,A552,Відомості!$C$3:$C$2067)</f>
        <v>0</v>
      </c>
      <c r="D552" s="4">
        <f ca="1">SUMIF(Відомості!$A$3:$A$2067,$A552,Відомості!$D$1443:$D$2067)</f>
        <v>0</v>
      </c>
      <c r="E552" s="4">
        <f ca="1">SUMIF(Відомості!$A$3:$A$2067,$A552,Відомості!$E$1443:$E$2067)</f>
        <v>0</v>
      </c>
    </row>
    <row r="553" spans="1:5" ht="12.75">
      <c r="A553" s="5"/>
      <c r="B553" s="21"/>
      <c r="C553" s="4">
        <f>SUMIF(Відомості!$A$3:$A$2067,A553,Відомості!$C$3:$C$2067)</f>
        <v>0</v>
      </c>
      <c r="D553" s="4">
        <f ca="1">SUMIF(Відомості!$A$3:$A$2067,$A553,Відомості!$D$1443:$D$2067)</f>
        <v>0</v>
      </c>
      <c r="E553" s="4">
        <f ca="1">SUMIF(Відомості!$A$3:$A$2067,$A553,Відомості!$E$1443:$E$2067)</f>
        <v>0</v>
      </c>
    </row>
    <row r="554" spans="1:5" ht="12.75">
      <c r="A554" s="5"/>
      <c r="B554" s="21"/>
      <c r="C554" s="4">
        <f>SUMIF(Відомості!$A$3:$A$2067,A554,Відомості!$C$3:$C$2067)</f>
        <v>0</v>
      </c>
      <c r="D554" s="4">
        <f ca="1">SUMIF(Відомості!$A$3:$A$2067,$A554,Відомості!$D$1443:$D$2067)</f>
        <v>0</v>
      </c>
      <c r="E554" s="4">
        <f ca="1">SUMIF(Відомості!$A$3:$A$2067,$A554,Відомості!$E$1443:$E$2067)</f>
        <v>0</v>
      </c>
    </row>
    <row r="555" spans="1:5" ht="12.75">
      <c r="A555" s="5"/>
      <c r="B555" s="21"/>
      <c r="C555" s="4">
        <f>SUMIF(Відомості!$A$3:$A$2067,A555,Відомості!$C$3:$C$2067)</f>
        <v>0</v>
      </c>
      <c r="D555" s="4">
        <f ca="1">SUMIF(Відомості!$A$3:$A$2067,$A555,Відомості!$D$1443:$D$2067)</f>
        <v>0</v>
      </c>
      <c r="E555" s="4">
        <f ca="1">SUMIF(Відомості!$A$3:$A$2067,$A555,Відомості!$E$1443:$E$2067)</f>
        <v>0</v>
      </c>
    </row>
    <row r="556" spans="1:5" ht="12.75">
      <c r="A556" s="5"/>
      <c r="B556" s="21"/>
      <c r="C556" s="4">
        <f>SUMIF(Відомості!$A$3:$A$2067,A556,Відомості!$C$3:$C$2067)</f>
        <v>0</v>
      </c>
      <c r="D556" s="4">
        <f ca="1">SUMIF(Відомості!$A$3:$A$2067,$A556,Відомості!$D$1443:$D$2067)</f>
        <v>0</v>
      </c>
      <c r="E556" s="4">
        <f ca="1">SUMIF(Відомості!$A$3:$A$2067,$A556,Відомості!$E$1443:$E$2067)</f>
        <v>0</v>
      </c>
    </row>
    <row r="557" spans="1:5" ht="12.75">
      <c r="A557" s="5"/>
      <c r="B557" s="21"/>
      <c r="C557" s="4">
        <f>SUMIF(Відомості!$A$3:$A$2067,A557,Відомості!$C$3:$C$2067)</f>
        <v>0</v>
      </c>
      <c r="D557" s="4">
        <f ca="1">SUMIF(Відомості!$A$3:$A$2067,$A557,Відомості!$D$1443:$D$2067)</f>
        <v>0</v>
      </c>
      <c r="E557" s="4">
        <f ca="1">SUMIF(Відомості!$A$3:$A$2067,$A557,Відомості!$E$1443:$E$2067)</f>
        <v>0</v>
      </c>
    </row>
    <row r="558" spans="1:5" ht="12.75">
      <c r="A558" s="5"/>
      <c r="B558" s="21"/>
      <c r="C558" s="4">
        <f>SUMIF(Відомості!$A$3:$A$2067,A558,Відомості!$C$3:$C$2067)</f>
        <v>0</v>
      </c>
      <c r="D558" s="4">
        <f ca="1">SUMIF(Відомості!$A$3:$A$2067,$A558,Відомості!$D$1443:$D$2067)</f>
        <v>0</v>
      </c>
      <c r="E558" s="4">
        <f ca="1">SUMIF(Відомості!$A$3:$A$2067,$A558,Відомості!$E$1443:$E$2067)</f>
        <v>0</v>
      </c>
    </row>
    <row r="559" spans="1:5" ht="12.75">
      <c r="A559" s="5"/>
      <c r="B559" s="21"/>
      <c r="C559" s="4">
        <f>SUMIF(Відомості!$A$3:$A$2067,A559,Відомості!$C$3:$C$2067)</f>
        <v>0</v>
      </c>
      <c r="D559" s="4">
        <f ca="1">SUMIF(Відомості!$A$3:$A$2067,$A559,Відомості!$D$1443:$D$2067)</f>
        <v>0</v>
      </c>
      <c r="E559" s="4">
        <f ca="1">SUMIF(Відомості!$A$3:$A$2067,$A559,Відомості!$E$1443:$E$2067)</f>
        <v>0</v>
      </c>
    </row>
    <row r="560" spans="1:5" ht="12.75">
      <c r="A560" s="5"/>
      <c r="B560" s="21"/>
      <c r="C560" s="4">
        <f>SUMIF(Відомості!$A$3:$A$2067,A560,Відомості!$C$3:$C$2067)</f>
        <v>0</v>
      </c>
      <c r="D560" s="4">
        <f ca="1">SUMIF(Відомості!$A$3:$A$2067,$A560,Відомості!$D$1443:$D$2067)</f>
        <v>0</v>
      </c>
      <c r="E560" s="4">
        <f ca="1">SUMIF(Відомості!$A$3:$A$2067,$A560,Відомості!$E$1443:$E$2067)</f>
        <v>0</v>
      </c>
    </row>
    <row r="561" spans="1:5" ht="12.75">
      <c r="A561" s="5"/>
      <c r="B561" s="21"/>
      <c r="C561" s="4">
        <f>SUMIF(Відомості!$A$3:$A$2067,A561,Відомості!$C$3:$C$2067)</f>
        <v>0</v>
      </c>
      <c r="D561" s="4">
        <f ca="1">SUMIF(Відомості!$A$3:$A$2067,$A561,Відомості!$D$1443:$D$2067)</f>
        <v>0</v>
      </c>
      <c r="E561" s="4">
        <f ca="1">SUMIF(Відомості!$A$3:$A$2067,$A561,Відомості!$E$1443:$E$2067)</f>
        <v>0</v>
      </c>
    </row>
    <row r="562" spans="1:5" ht="12.75">
      <c r="A562" s="5"/>
      <c r="B562" s="21"/>
      <c r="C562" s="4">
        <f>SUMIF(Відомості!$A$3:$A$2067,A562,Відомості!$C$3:$C$2067)</f>
        <v>0</v>
      </c>
      <c r="D562" s="4">
        <f ca="1">SUMIF(Відомості!$A$3:$A$2067,$A562,Відомості!$D$1443:$D$2067)</f>
        <v>0</v>
      </c>
      <c r="E562" s="4">
        <f ca="1">SUMIF(Відомості!$A$3:$A$2067,$A562,Відомості!$E$1443:$E$2067)</f>
        <v>0</v>
      </c>
    </row>
    <row r="563" spans="1:5" ht="12.75">
      <c r="A563" s="5"/>
      <c r="B563" s="21"/>
      <c r="C563" s="4">
        <f>SUMIF(Відомості!$A$3:$A$2067,A563,Відомості!$C$3:$C$2067)</f>
        <v>0</v>
      </c>
      <c r="D563" s="4">
        <f ca="1">SUMIF(Відомості!$A$3:$A$2067,$A563,Відомості!$D$1443:$D$2067)</f>
        <v>0</v>
      </c>
      <c r="E563" s="4">
        <f ca="1">SUMIF(Відомості!$A$3:$A$2067,$A563,Відомості!$E$1443:$E$2067)</f>
        <v>0</v>
      </c>
    </row>
    <row r="564" spans="1:5" ht="12.75">
      <c r="A564" s="5"/>
      <c r="B564" s="21"/>
      <c r="C564" s="4">
        <f>SUMIF(Відомості!$A$3:$A$2067,A564,Відомості!$C$3:$C$2067)</f>
        <v>0</v>
      </c>
      <c r="D564" s="4">
        <f ca="1">SUMIF(Відомості!$A$3:$A$2067,$A564,Відомості!$D$1443:$D$2067)</f>
        <v>0</v>
      </c>
      <c r="E564" s="4">
        <f ca="1">SUMIF(Відомості!$A$3:$A$2067,$A564,Відомості!$E$1443:$E$2067)</f>
        <v>0</v>
      </c>
    </row>
    <row r="565" spans="1:5" ht="12.75">
      <c r="A565" s="5"/>
      <c r="B565" s="21"/>
      <c r="C565" s="4">
        <f>SUMIF(Відомості!$A$3:$A$2067,A565,Відомості!$C$3:$C$2067)</f>
        <v>0</v>
      </c>
      <c r="D565" s="4">
        <f ca="1">SUMIF(Відомості!$A$3:$A$2067,$A565,Відомості!$D$1443:$D$2067)</f>
        <v>0</v>
      </c>
      <c r="E565" s="4">
        <f ca="1">SUMIF(Відомості!$A$3:$A$2067,$A565,Відомості!$E$1443:$E$2067)</f>
        <v>0</v>
      </c>
    </row>
    <row r="566" spans="1:5" ht="12.75">
      <c r="A566" s="5"/>
      <c r="B566" s="21"/>
      <c r="C566" s="4">
        <f>SUMIF(Відомості!$A$3:$A$2067,A566,Відомості!$C$3:$C$2067)</f>
        <v>0</v>
      </c>
      <c r="D566" s="4">
        <f ca="1">SUMIF(Відомості!$A$3:$A$2067,$A566,Відомості!$D$1443:$D$2067)</f>
        <v>0</v>
      </c>
      <c r="E566" s="4">
        <f ca="1">SUMIF(Відомості!$A$3:$A$2067,$A566,Відомості!$E$1443:$E$2067)</f>
        <v>0</v>
      </c>
    </row>
    <row r="567" spans="1:5" ht="12.75">
      <c r="A567" s="5"/>
      <c r="B567" s="21"/>
      <c r="C567" s="4">
        <f>SUMIF(Відомості!$A$3:$A$2067,A567,Відомості!$C$3:$C$2067)</f>
        <v>0</v>
      </c>
      <c r="D567" s="4">
        <f ca="1">SUMIF(Відомості!$A$3:$A$2067,$A567,Відомості!$D$1443:$D$2067)</f>
        <v>0</v>
      </c>
      <c r="E567" s="4">
        <f ca="1">SUMIF(Відомості!$A$3:$A$2067,$A567,Відомості!$E$1443:$E$2067)</f>
        <v>0</v>
      </c>
    </row>
    <row r="568" spans="1:5" ht="12.75">
      <c r="A568" s="5"/>
      <c r="B568" s="21"/>
      <c r="C568" s="4">
        <f>SUMIF(Відомості!$A$3:$A$2067,A568,Відомості!$C$3:$C$2067)</f>
        <v>0</v>
      </c>
      <c r="D568" s="4">
        <f ca="1">SUMIF(Відомості!$A$3:$A$2067,$A568,Відомості!$D$1443:$D$2067)</f>
        <v>0</v>
      </c>
      <c r="E568" s="4">
        <f ca="1">SUMIF(Відомості!$A$3:$A$2067,$A568,Відомості!$E$1443:$E$2067)</f>
        <v>0</v>
      </c>
    </row>
    <row r="569" spans="1:5" ht="12.75">
      <c r="A569" s="5"/>
      <c r="B569" s="21"/>
      <c r="C569" s="4">
        <f>SUMIF(Відомості!$A$3:$A$2067,A569,Відомості!$C$3:$C$2067)</f>
        <v>0</v>
      </c>
      <c r="D569" s="4">
        <f ca="1">SUMIF(Відомості!$A$3:$A$2067,$A569,Відомості!$D$1443:$D$2067)</f>
        <v>0</v>
      </c>
      <c r="E569" s="4">
        <f ca="1">SUMIF(Відомості!$A$3:$A$2067,$A569,Відомості!$E$1443:$E$2067)</f>
        <v>0</v>
      </c>
    </row>
    <row r="570" spans="1:5" ht="12.75">
      <c r="A570" s="5"/>
      <c r="B570" s="21"/>
      <c r="C570" s="4">
        <f>SUMIF(Відомості!$A$3:$A$2067,A570,Відомості!$C$3:$C$2067)</f>
        <v>0</v>
      </c>
      <c r="D570" s="4">
        <f ca="1">SUMIF(Відомості!$A$3:$A$2067,$A570,Відомості!$D$1443:$D$2067)</f>
        <v>0</v>
      </c>
      <c r="E570" s="4">
        <f ca="1">SUMIF(Відомості!$A$3:$A$2067,$A570,Відомості!$E$1443:$E$2067)</f>
        <v>0</v>
      </c>
    </row>
    <row r="571" spans="1:5" ht="12.75">
      <c r="A571" s="5"/>
      <c r="B571" s="21"/>
      <c r="C571" s="4">
        <f>SUMIF(Відомості!$A$3:$A$2067,A571,Відомості!$C$3:$C$2067)</f>
        <v>0</v>
      </c>
      <c r="D571" s="4">
        <f ca="1">SUMIF(Відомості!$A$3:$A$2067,$A571,Відомості!$D$1443:$D$2067)</f>
        <v>0</v>
      </c>
      <c r="E571" s="4">
        <f ca="1">SUMIF(Відомості!$A$3:$A$2067,$A571,Відомості!$E$1443:$E$2067)</f>
        <v>0</v>
      </c>
    </row>
    <row r="572" spans="1:5" ht="12.75">
      <c r="A572" s="5"/>
      <c r="B572" s="21"/>
      <c r="C572" s="4">
        <f>SUMIF(Відомості!$A$3:$A$2067,A572,Відомості!$C$3:$C$2067)</f>
        <v>0</v>
      </c>
      <c r="D572" s="4">
        <f ca="1">SUMIF(Відомості!$A$3:$A$2067,$A572,Відомості!$D$1443:$D$2067)</f>
        <v>0</v>
      </c>
      <c r="E572" s="4">
        <f ca="1">SUMIF(Відомості!$A$3:$A$2067,$A572,Відомості!$E$1443:$E$2067)</f>
        <v>0</v>
      </c>
    </row>
    <row r="573" spans="1:5" ht="12.75">
      <c r="A573" s="5"/>
      <c r="B573" s="21"/>
      <c r="C573" s="4">
        <f>SUMIF(Відомості!$A$3:$A$2067,A573,Відомості!$C$3:$C$2067)</f>
        <v>0</v>
      </c>
      <c r="D573" s="4">
        <f ca="1">SUMIF(Відомості!$A$3:$A$2067,$A573,Відомості!$D$1443:$D$2067)</f>
        <v>0</v>
      </c>
      <c r="E573" s="4">
        <f ca="1">SUMIF(Відомості!$A$3:$A$2067,$A573,Відомості!$E$1443:$E$2067)</f>
        <v>0</v>
      </c>
    </row>
    <row r="574" spans="1:5" ht="12.75">
      <c r="A574" s="5"/>
      <c r="B574" s="21"/>
      <c r="C574" s="4">
        <f>SUMIF(Відомості!$A$3:$A$2067,A574,Відомості!$C$3:$C$2067)</f>
        <v>0</v>
      </c>
      <c r="D574" s="4">
        <f ca="1">SUMIF(Відомості!$A$3:$A$2067,$A574,Відомості!$D$1443:$D$2067)</f>
        <v>0</v>
      </c>
      <c r="E574" s="4">
        <f ca="1">SUMIF(Відомості!$A$3:$A$2067,$A574,Відомості!$E$1443:$E$2067)</f>
        <v>0</v>
      </c>
    </row>
    <row r="575" spans="1:5" ht="12.75">
      <c r="A575" s="5"/>
      <c r="B575" s="21"/>
      <c r="C575" s="4">
        <f>SUMIF(Відомості!$A$3:$A$2067,A575,Відомості!$C$3:$C$2067)</f>
        <v>0</v>
      </c>
      <c r="D575" s="4">
        <f ca="1">SUMIF(Відомості!$A$3:$A$2067,$A575,Відомості!$D$1443:$D$2067)</f>
        <v>0</v>
      </c>
      <c r="E575" s="4">
        <f ca="1">SUMIF(Відомості!$A$3:$A$2067,$A575,Відомості!$E$1443:$E$2067)</f>
        <v>0</v>
      </c>
    </row>
    <row r="576" spans="1:5" ht="12.75">
      <c r="A576" s="5"/>
      <c r="B576" s="21"/>
      <c r="C576" s="4">
        <f>SUMIF(Відомості!$A$3:$A$2067,A576,Відомості!$C$3:$C$2067)</f>
        <v>0</v>
      </c>
      <c r="D576" s="4">
        <f ca="1">SUMIF(Відомості!$A$3:$A$2067,$A576,Відомості!$D$1443:$D$2067)</f>
        <v>0</v>
      </c>
      <c r="E576" s="4">
        <f ca="1">SUMIF(Відомості!$A$3:$A$2067,$A576,Відомості!$E$1443:$E$2067)</f>
        <v>0</v>
      </c>
    </row>
    <row r="577" spans="1:5" ht="12.75">
      <c r="A577" s="5"/>
      <c r="B577" s="21"/>
      <c r="C577" s="4">
        <f>SUMIF(Відомості!$A$3:$A$2067,A577,Відомості!$C$3:$C$2067)</f>
        <v>0</v>
      </c>
      <c r="D577" s="4">
        <f ca="1">SUMIF(Відомості!$A$3:$A$2067,$A577,Відомості!$D$1443:$D$2067)</f>
        <v>0</v>
      </c>
      <c r="E577" s="4">
        <f ca="1">SUMIF(Відомості!$A$3:$A$2067,$A577,Відомості!$E$1443:$E$2067)</f>
        <v>0</v>
      </c>
    </row>
    <row r="578" spans="1:5" ht="12.75">
      <c r="A578" s="5"/>
      <c r="B578" s="21"/>
      <c r="C578" s="4">
        <f>SUMIF(Відомості!$A$3:$A$2067,A578,Відомості!$C$3:$C$2067)</f>
        <v>0</v>
      </c>
      <c r="D578" s="4">
        <f ca="1">SUMIF(Відомості!$A$3:$A$2067,$A578,Відомості!$D$1443:$D$2067)</f>
        <v>0</v>
      </c>
      <c r="E578" s="4">
        <f ca="1">SUMIF(Відомості!$A$3:$A$2067,$A578,Відомості!$E$1443:$E$2067)</f>
        <v>0</v>
      </c>
    </row>
    <row r="579" spans="1:5" ht="12.75">
      <c r="A579" s="5"/>
      <c r="B579" s="21"/>
      <c r="C579" s="4">
        <f>SUMIF(Відомості!$A$3:$A$2067,A579,Відомості!$C$3:$C$2067)</f>
        <v>0</v>
      </c>
      <c r="D579" s="4">
        <f ca="1">SUMIF(Відомості!$A$3:$A$2067,$A579,Відомості!$D$1443:$D$2067)</f>
        <v>0</v>
      </c>
      <c r="E579" s="4">
        <f ca="1">SUMIF(Відомості!$A$3:$A$2067,$A579,Відомості!$E$1443:$E$2067)</f>
        <v>0</v>
      </c>
    </row>
    <row r="580" spans="1:5" ht="12.75">
      <c r="A580" s="5"/>
      <c r="B580" s="21"/>
      <c r="C580" s="4">
        <f>SUMIF(Відомості!$A$3:$A$2067,A580,Відомості!$C$3:$C$2067)</f>
        <v>0</v>
      </c>
      <c r="D580" s="4">
        <f ca="1">SUMIF(Відомості!$A$3:$A$2067,$A580,Відомості!$D$1443:$D$2067)</f>
        <v>0</v>
      </c>
      <c r="E580" s="4">
        <f ca="1">SUMIF(Відомості!$A$3:$A$2067,$A580,Відомості!$E$1443:$E$2067)</f>
        <v>0</v>
      </c>
    </row>
    <row r="581" spans="1:5" ht="12.75">
      <c r="A581" s="5"/>
      <c r="B581" s="21"/>
      <c r="C581" s="4">
        <f>SUMIF(Відомості!$A$3:$A$2067,A581,Відомості!$C$3:$C$2067)</f>
        <v>0</v>
      </c>
      <c r="D581" s="4">
        <f ca="1">SUMIF(Відомості!$A$3:$A$2067,$A581,Відомості!$D$1443:$D$2067)</f>
        <v>0</v>
      </c>
      <c r="E581" s="4">
        <f ca="1">SUMIF(Відомості!$A$3:$A$2067,$A581,Відомості!$E$1443:$E$2067)</f>
        <v>0</v>
      </c>
    </row>
    <row r="582" spans="1:5" ht="12.75">
      <c r="A582" s="5"/>
      <c r="B582" s="21"/>
      <c r="C582" s="4">
        <f>SUMIF(Відомості!$A$3:$A$2067,A582,Відомості!$C$3:$C$2067)</f>
        <v>0</v>
      </c>
      <c r="D582" s="4">
        <f ca="1">SUMIF(Відомості!$A$3:$A$2067,$A582,Відомості!$D$1443:$D$2067)</f>
        <v>0</v>
      </c>
      <c r="E582" s="4">
        <f ca="1">SUMIF(Відомості!$A$3:$A$2067,$A582,Відомості!$E$1443:$E$2067)</f>
        <v>0</v>
      </c>
    </row>
    <row r="583" spans="1:5" ht="12.75">
      <c r="A583" s="5"/>
      <c r="B583" s="21"/>
      <c r="C583" s="4">
        <f>SUMIF(Відомості!$A$3:$A$2067,A583,Відомості!$C$3:$C$2067)</f>
        <v>0</v>
      </c>
      <c r="D583" s="4">
        <f ca="1">SUMIF(Відомості!$A$3:$A$2067,$A583,Відомості!$D$1443:$D$2067)</f>
        <v>0</v>
      </c>
      <c r="E583" s="4">
        <f ca="1">SUMIF(Відомості!$A$3:$A$2067,$A583,Відомості!$E$1443:$E$2067)</f>
        <v>0</v>
      </c>
    </row>
    <row r="584" spans="1:5" ht="12.75">
      <c r="A584" s="5"/>
      <c r="B584" s="21"/>
      <c r="C584" s="4">
        <f>SUMIF(Відомості!$A$3:$A$2067,A584,Відомості!$C$3:$C$2067)</f>
        <v>0</v>
      </c>
      <c r="D584" s="4">
        <f ca="1">SUMIF(Відомості!$A$3:$A$2067,$A584,Відомості!$D$1443:$D$2067)</f>
        <v>0</v>
      </c>
      <c r="E584" s="4">
        <f ca="1">SUMIF(Відомості!$A$3:$A$2067,$A584,Відомості!$E$1443:$E$2067)</f>
        <v>0</v>
      </c>
    </row>
    <row r="585" spans="1:5" ht="12.75">
      <c r="A585" s="5"/>
      <c r="B585" s="21"/>
      <c r="C585" s="4">
        <f>SUMIF(Відомості!$A$3:$A$2067,A585,Відомості!$C$3:$C$2067)</f>
        <v>0</v>
      </c>
      <c r="D585" s="4">
        <f ca="1">SUMIF(Відомості!$A$3:$A$2067,$A585,Відомості!$D$1443:$D$2067)</f>
        <v>0</v>
      </c>
      <c r="E585" s="4">
        <f ca="1">SUMIF(Відомості!$A$3:$A$2067,$A585,Відомості!$E$1443:$E$2067)</f>
        <v>0</v>
      </c>
    </row>
    <row r="586" spans="1:5" ht="12.75">
      <c r="A586" s="5"/>
      <c r="B586" s="21"/>
      <c r="C586" s="4">
        <f>SUMIF(Відомості!$A$3:$A$2067,A586,Відомості!$C$3:$C$2067)</f>
        <v>0</v>
      </c>
      <c r="D586" s="4">
        <f ca="1">SUMIF(Відомості!$A$3:$A$2067,$A586,Відомості!$D$1443:$D$2067)</f>
        <v>0</v>
      </c>
      <c r="E586" s="4">
        <f ca="1">SUMIF(Відомості!$A$3:$A$2067,$A586,Відомості!$E$1443:$E$2067)</f>
        <v>0</v>
      </c>
    </row>
    <row r="587" spans="1:5" ht="12.75">
      <c r="A587" s="5"/>
      <c r="B587" s="21"/>
      <c r="C587" s="4">
        <f>SUMIF(Відомості!$A$3:$A$2067,A587,Відомості!$C$3:$C$2067)</f>
        <v>0</v>
      </c>
      <c r="D587" s="4">
        <f ca="1">SUMIF(Відомості!$A$3:$A$2067,$A587,Відомості!$D$1443:$D$2067)</f>
        <v>0</v>
      </c>
      <c r="E587" s="4">
        <f ca="1">SUMIF(Відомості!$A$3:$A$2067,$A587,Відомості!$E$1443:$E$2067)</f>
        <v>0</v>
      </c>
    </row>
    <row r="588" spans="1:5" ht="12.75">
      <c r="A588" s="5"/>
      <c r="B588" s="21"/>
      <c r="C588" s="4">
        <f>SUMIF(Відомості!$A$3:$A$2067,A588,Відомості!$C$3:$C$2067)</f>
        <v>0</v>
      </c>
      <c r="D588" s="4">
        <f ca="1">SUMIF(Відомості!$A$3:$A$2067,$A588,Відомості!$D$1443:$D$2067)</f>
        <v>0</v>
      </c>
      <c r="E588" s="4">
        <f ca="1">SUMIF(Відомості!$A$3:$A$2067,$A588,Відомості!$E$1443:$E$2067)</f>
        <v>0</v>
      </c>
    </row>
    <row r="589" spans="1:5" ht="12.75">
      <c r="A589" s="5"/>
      <c r="B589" s="21"/>
      <c r="C589" s="4">
        <f>SUMIF(Відомості!$A$3:$A$2067,A589,Відомості!$C$3:$C$2067)</f>
        <v>0</v>
      </c>
      <c r="D589" s="4">
        <f ca="1">SUMIF(Відомості!$A$3:$A$2067,$A589,Відомості!$D$1443:$D$2067)</f>
        <v>0</v>
      </c>
      <c r="E589" s="4">
        <f ca="1">SUMIF(Відомості!$A$3:$A$2067,$A589,Відомості!$E$1443:$E$2067)</f>
        <v>0</v>
      </c>
    </row>
    <row r="590" spans="1:5" ht="12.75">
      <c r="A590" s="5"/>
      <c r="B590" s="21"/>
      <c r="C590" s="4">
        <f>SUMIF(Відомості!$A$3:$A$2067,A590,Відомості!$C$3:$C$2067)</f>
        <v>0</v>
      </c>
      <c r="D590" s="4">
        <f ca="1">SUMIF(Відомості!$A$3:$A$2067,$A590,Відомості!$D$1443:$D$2067)</f>
        <v>0</v>
      </c>
      <c r="E590" s="4">
        <f ca="1">SUMIF(Відомості!$A$3:$A$2067,$A590,Відомості!$E$1443:$E$2067)</f>
        <v>0</v>
      </c>
    </row>
    <row r="591" spans="1:5" ht="12.75">
      <c r="A591" s="5"/>
      <c r="B591" s="21"/>
      <c r="C591" s="4">
        <f>SUMIF(Відомості!$A$3:$A$2067,A591,Відомості!$C$3:$C$2067)</f>
        <v>0</v>
      </c>
      <c r="D591" s="4">
        <f ca="1">SUMIF(Відомості!$A$3:$A$2067,$A591,Відомості!$D$1443:$D$2067)</f>
        <v>0</v>
      </c>
      <c r="E591" s="4">
        <f ca="1">SUMIF(Відомості!$A$3:$A$2067,$A591,Відомості!$E$1443:$E$2067)</f>
        <v>0</v>
      </c>
    </row>
    <row r="592" spans="1:5" ht="12.75">
      <c r="A592" s="5"/>
      <c r="B592" s="21"/>
      <c r="C592" s="4">
        <f>SUMIF(Відомості!$A$3:$A$2067,A592,Відомості!$C$3:$C$2067)</f>
        <v>0</v>
      </c>
      <c r="D592" s="4">
        <f ca="1">SUMIF(Відомості!$A$3:$A$2067,$A592,Відомості!$D$1443:$D$2067)</f>
        <v>0</v>
      </c>
      <c r="E592" s="4">
        <f ca="1">SUMIF(Відомості!$A$3:$A$2067,$A592,Відомості!$E$1443:$E$2067)</f>
        <v>0</v>
      </c>
    </row>
    <row r="593" spans="1:5" ht="12.75">
      <c r="A593" s="5"/>
      <c r="B593" s="21"/>
      <c r="C593" s="4">
        <f>SUMIF(Відомості!$A$3:$A$2067,A593,Відомості!$C$3:$C$2067)</f>
        <v>0</v>
      </c>
      <c r="D593" s="4">
        <f ca="1">SUMIF(Відомості!$A$3:$A$2067,$A593,Відомості!$D$1443:$D$2067)</f>
        <v>0</v>
      </c>
      <c r="E593" s="4">
        <f ca="1">SUMIF(Відомості!$A$3:$A$2067,$A593,Відомості!$E$1443:$E$2067)</f>
        <v>0</v>
      </c>
    </row>
    <row r="594" spans="1:5" ht="12.75">
      <c r="A594" s="5"/>
      <c r="B594" s="21"/>
      <c r="C594" s="4">
        <f>SUMIF(Відомості!$A$3:$A$2067,A594,Відомості!$C$3:$C$2067)</f>
        <v>0</v>
      </c>
      <c r="D594" s="4">
        <f ca="1">SUMIF(Відомості!$A$3:$A$2067,$A594,Відомості!$D$1443:$D$2067)</f>
        <v>0</v>
      </c>
      <c r="E594" s="4">
        <f ca="1">SUMIF(Відомості!$A$3:$A$2067,$A594,Відомості!$E$1443:$E$2067)</f>
        <v>0</v>
      </c>
    </row>
    <row r="595" spans="1:5" ht="12.75">
      <c r="A595" s="5"/>
      <c r="B595" s="21"/>
      <c r="C595" s="4">
        <f>SUMIF(Відомості!$A$3:$A$2067,A595,Відомості!$C$3:$C$2067)</f>
        <v>0</v>
      </c>
      <c r="D595" s="4">
        <f ca="1">SUMIF(Відомості!$A$3:$A$2067,$A595,Відомості!$D$1443:$D$2067)</f>
        <v>0</v>
      </c>
      <c r="E595" s="4">
        <f ca="1">SUMIF(Відомості!$A$3:$A$2067,$A595,Відомості!$E$1443:$E$2067)</f>
        <v>0</v>
      </c>
    </row>
    <row r="596" spans="1:5" ht="12.75">
      <c r="A596" s="5"/>
      <c r="B596" s="21"/>
      <c r="C596" s="4">
        <f>SUMIF(Відомості!$A$3:$A$2067,A596,Відомості!$C$3:$C$2067)</f>
        <v>0</v>
      </c>
      <c r="D596" s="4">
        <f ca="1">SUMIF(Відомості!$A$3:$A$2067,$A596,Відомості!$D$1443:$D$2067)</f>
        <v>0</v>
      </c>
      <c r="E596" s="4">
        <f ca="1">SUMIF(Відомості!$A$3:$A$2067,$A596,Відомості!$E$1443:$E$2067)</f>
        <v>0</v>
      </c>
    </row>
    <row r="597" spans="1:5" ht="12.75">
      <c r="A597" s="5"/>
      <c r="B597" s="21"/>
      <c r="C597" s="4">
        <f>SUMIF(Відомості!$A$3:$A$2067,A597,Відомості!$C$3:$C$2067)</f>
        <v>0</v>
      </c>
      <c r="D597" s="4">
        <f ca="1">SUMIF(Відомості!$A$3:$A$2067,$A597,Відомості!$D$1443:$D$2067)</f>
        <v>0</v>
      </c>
      <c r="E597" s="4">
        <f ca="1">SUMIF(Відомості!$A$3:$A$2067,$A597,Відомості!$E$1443:$E$2067)</f>
        <v>0</v>
      </c>
    </row>
    <row r="598" spans="1:5" ht="12.75">
      <c r="A598" s="5"/>
      <c r="B598" s="21"/>
      <c r="C598" s="4">
        <f>SUMIF(Відомості!$A$3:$A$2067,A598,Відомості!$C$3:$C$2067)</f>
        <v>0</v>
      </c>
      <c r="D598" s="4">
        <f ca="1">SUMIF(Відомості!$A$3:$A$2067,$A598,Відомості!$D$1443:$D$2067)</f>
        <v>0</v>
      </c>
      <c r="E598" s="4">
        <f ca="1">SUMIF(Відомості!$A$3:$A$2067,$A598,Відомості!$E$1443:$E$2067)</f>
        <v>0</v>
      </c>
    </row>
    <row r="599" spans="1:5" ht="12.75">
      <c r="A599" s="5"/>
      <c r="B599" s="21"/>
      <c r="C599" s="4">
        <f>SUMIF(Відомості!$A$3:$A$2067,A599,Відомості!$C$3:$C$2067)</f>
        <v>0</v>
      </c>
      <c r="D599" s="4">
        <f ca="1">SUMIF(Відомості!$A$3:$A$2067,$A599,Відомості!$D$1443:$D$2067)</f>
        <v>0</v>
      </c>
      <c r="E599" s="4">
        <f ca="1">SUMIF(Відомості!$A$3:$A$2067,$A599,Відомості!$E$1443:$E$2067)</f>
        <v>0</v>
      </c>
    </row>
    <row r="600" spans="1:5" ht="12.75">
      <c r="A600" s="5"/>
      <c r="B600" s="21"/>
      <c r="C600" s="4">
        <f>SUMIF(Відомості!$A$3:$A$2067,A600,Відомості!$C$3:$C$2067)</f>
        <v>0</v>
      </c>
      <c r="D600" s="4">
        <f ca="1">SUMIF(Відомості!$A$3:$A$2067,$A600,Відомості!$D$1443:$D$2067)</f>
        <v>0</v>
      </c>
      <c r="E600" s="4">
        <f ca="1">SUMIF(Відомості!$A$3:$A$2067,$A600,Відомості!$E$1443:$E$2067)</f>
        <v>0</v>
      </c>
    </row>
    <row r="601" spans="1:5" ht="12.75">
      <c r="A601" s="5"/>
      <c r="B601" s="21"/>
      <c r="C601" s="4">
        <f>SUMIF(Відомості!$A$3:$A$2067,A601,Відомості!$C$3:$C$2067)</f>
        <v>0</v>
      </c>
      <c r="D601" s="4">
        <f ca="1">SUMIF(Відомості!$A$3:$A$2067,$A601,Відомості!$D$1443:$D$2067)</f>
        <v>0</v>
      </c>
      <c r="E601" s="4">
        <f ca="1">SUMIF(Відомості!$A$3:$A$2067,$A601,Відомості!$E$1443:$E$2067)</f>
        <v>0</v>
      </c>
    </row>
    <row r="602" spans="1:5" ht="12.75">
      <c r="A602" s="5"/>
      <c r="B602" s="21"/>
      <c r="C602" s="4">
        <f>SUMIF(Відомості!$A$3:$A$2067,A602,Відомості!$C$3:$C$2067)</f>
        <v>0</v>
      </c>
      <c r="D602" s="4">
        <f ca="1">SUMIF(Відомості!$A$3:$A$2067,$A602,Відомості!$D$1443:$D$2067)</f>
        <v>0</v>
      </c>
      <c r="E602" s="4">
        <f ca="1">SUMIF(Відомості!$A$3:$A$2067,$A602,Відомості!$E$1443:$E$2067)</f>
        <v>0</v>
      </c>
    </row>
    <row r="603" spans="1:5" ht="12.75">
      <c r="A603" s="5"/>
      <c r="B603" s="21"/>
      <c r="C603" s="4">
        <f>SUMIF(Відомості!$A$3:$A$2067,A603,Відомості!$C$3:$C$2067)</f>
        <v>0</v>
      </c>
      <c r="D603" s="4">
        <f ca="1">SUMIF(Відомості!$A$3:$A$2067,$A603,Відомості!$D$1443:$D$2067)</f>
        <v>0</v>
      </c>
      <c r="E603" s="4">
        <f ca="1">SUMIF(Відомості!$A$3:$A$2067,$A603,Відомості!$E$1443:$E$2067)</f>
        <v>0</v>
      </c>
    </row>
    <row r="604" spans="1:5" ht="12.75">
      <c r="A604" s="5"/>
      <c r="B604" s="21"/>
      <c r="C604" s="4">
        <f>SUMIF(Відомості!$A$3:$A$2067,A604,Відомості!$C$3:$C$2067)</f>
        <v>0</v>
      </c>
      <c r="D604" s="4">
        <f ca="1">SUMIF(Відомості!$A$3:$A$2067,$A604,Відомості!$D$1443:$D$2067)</f>
        <v>0</v>
      </c>
      <c r="E604" s="4">
        <f ca="1">SUMIF(Відомості!$A$3:$A$2067,$A604,Відомості!$E$1443:$E$2067)</f>
        <v>0</v>
      </c>
    </row>
    <row r="605" spans="1:5" ht="12.75">
      <c r="A605" s="5"/>
      <c r="B605" s="21"/>
      <c r="C605" s="4">
        <f>SUMIF(Відомості!$A$3:$A$2067,A605,Відомості!$C$3:$C$2067)</f>
        <v>0</v>
      </c>
      <c r="D605" s="4">
        <f ca="1">SUMIF(Відомості!$A$3:$A$2067,$A605,Відомості!$D$1443:$D$2067)</f>
        <v>0</v>
      </c>
      <c r="E605" s="4">
        <f ca="1">SUMIF(Відомості!$A$3:$A$2067,$A605,Відомості!$E$1443:$E$2067)</f>
        <v>0</v>
      </c>
    </row>
    <row r="606" spans="1:5" ht="12.75">
      <c r="A606" s="5"/>
      <c r="B606" s="21"/>
      <c r="C606" s="4">
        <f>SUMIF(Відомості!$A$3:$A$2067,A606,Відомості!$C$3:$C$2067)</f>
        <v>0</v>
      </c>
      <c r="D606" s="4">
        <f ca="1">SUMIF(Відомості!$A$3:$A$2067,$A606,Відомості!$D$1443:$D$2067)</f>
        <v>0</v>
      </c>
      <c r="E606" s="4">
        <f ca="1">SUMIF(Відомості!$A$3:$A$2067,$A606,Відомості!$E$1443:$E$2067)</f>
        <v>0</v>
      </c>
    </row>
    <row r="607" spans="1:5" ht="12.75">
      <c r="A607" s="5"/>
      <c r="B607" s="21"/>
      <c r="C607" s="4">
        <f>SUMIF(Відомості!$A$3:$A$2067,A607,Відомості!$C$3:$C$2067)</f>
        <v>0</v>
      </c>
      <c r="D607" s="4">
        <f ca="1">SUMIF(Відомості!$A$3:$A$2067,$A607,Відомості!$D$1443:$D$2067)</f>
        <v>0</v>
      </c>
      <c r="E607" s="4">
        <f ca="1">SUMIF(Відомості!$A$3:$A$2067,$A607,Відомості!$E$1443:$E$2067)</f>
        <v>0</v>
      </c>
    </row>
    <row r="608" spans="1:5" ht="12.75">
      <c r="A608" s="5"/>
      <c r="B608" s="21"/>
      <c r="C608" s="4">
        <f>SUMIF(Відомості!$A$3:$A$2067,A608,Відомості!$C$3:$C$2067)</f>
        <v>0</v>
      </c>
      <c r="D608" s="4">
        <f ca="1">SUMIF(Відомості!$A$3:$A$2067,$A608,Відомості!$D$1443:$D$2067)</f>
        <v>0</v>
      </c>
      <c r="E608" s="4">
        <f ca="1">SUMIF(Відомості!$A$3:$A$2067,$A608,Відомості!$E$1443:$E$2067)</f>
        <v>0</v>
      </c>
    </row>
    <row r="609" spans="1:5" ht="12.75">
      <c r="A609" s="5"/>
      <c r="B609" s="21"/>
      <c r="C609" s="4">
        <f>SUMIF(Відомості!$A$3:$A$2067,A609,Відомості!$C$3:$C$2067)</f>
        <v>0</v>
      </c>
      <c r="D609" s="4">
        <f ca="1">SUMIF(Відомості!$A$3:$A$2067,$A609,Відомості!$D$1443:$D$2067)</f>
        <v>0</v>
      </c>
      <c r="E609" s="4">
        <f ca="1">SUMIF(Відомості!$A$3:$A$2067,$A609,Відомості!$E$1443:$E$2067)</f>
        <v>0</v>
      </c>
    </row>
    <row r="610" spans="1:5" ht="12.75">
      <c r="A610" s="5"/>
      <c r="B610" s="21"/>
      <c r="C610" s="4">
        <f>SUMIF(Відомості!$A$3:$A$2067,A610,Відомості!$C$3:$C$2067)</f>
        <v>0</v>
      </c>
      <c r="D610" s="4">
        <f ca="1">SUMIF(Відомості!$A$3:$A$2067,$A610,Відомості!$D$1443:$D$2067)</f>
        <v>0</v>
      </c>
      <c r="E610" s="4">
        <f ca="1">SUMIF(Відомості!$A$3:$A$2067,$A610,Відомості!$E$1443:$E$2067)</f>
        <v>0</v>
      </c>
    </row>
    <row r="611" spans="1:5" ht="12.75">
      <c r="A611" s="5"/>
      <c r="B611" s="21"/>
      <c r="C611" s="4">
        <f>SUMIF(Відомості!$A$3:$A$2067,A611,Відомості!$C$3:$C$2067)</f>
        <v>0</v>
      </c>
      <c r="D611" s="4">
        <f ca="1">SUMIF(Відомості!$A$3:$A$2067,$A611,Відомості!$D$1443:$D$2067)</f>
        <v>0</v>
      </c>
      <c r="E611" s="4">
        <f ca="1">SUMIF(Відомості!$A$3:$A$2067,$A611,Відомості!$E$1443:$E$2067)</f>
        <v>0</v>
      </c>
    </row>
    <row r="612" spans="1:5" ht="12.75">
      <c r="A612" s="5"/>
      <c r="B612" s="21"/>
      <c r="C612" s="4">
        <f>SUMIF(Відомості!$A$3:$A$2067,A612,Відомості!$C$3:$C$2067)</f>
        <v>0</v>
      </c>
      <c r="D612" s="4">
        <f ca="1">SUMIF(Відомості!$A$3:$A$2067,$A612,Відомості!$D$1443:$D$2067)</f>
        <v>0</v>
      </c>
      <c r="E612" s="4">
        <f ca="1">SUMIF(Відомості!$A$3:$A$2067,$A612,Відомості!$E$1443:$E$2067)</f>
        <v>0</v>
      </c>
    </row>
    <row r="613" spans="1:5" ht="12.75">
      <c r="A613" s="5"/>
      <c r="B613" s="21"/>
      <c r="C613" s="4">
        <f>SUMIF(Відомості!$A$3:$A$2067,A613,Відомості!$C$3:$C$2067)</f>
        <v>0</v>
      </c>
      <c r="D613" s="4">
        <f ca="1">SUMIF(Відомості!$A$3:$A$2067,$A613,Відомості!$D$1443:$D$2067)</f>
        <v>0</v>
      </c>
      <c r="E613" s="4">
        <f ca="1">SUMIF(Відомості!$A$3:$A$2067,$A613,Відомості!$E$1443:$E$2067)</f>
        <v>0</v>
      </c>
    </row>
    <row r="614" spans="1:5" ht="12.75">
      <c r="A614" s="5"/>
      <c r="B614" s="21"/>
      <c r="C614" s="4">
        <f>SUMIF(Відомості!$A$3:$A$2067,A614,Відомості!$C$3:$C$2067)</f>
        <v>0</v>
      </c>
      <c r="D614" s="4">
        <f ca="1">SUMIF(Відомості!$A$3:$A$2067,$A614,Відомості!$D$1443:$D$2067)</f>
        <v>0</v>
      </c>
      <c r="E614" s="4">
        <f ca="1">SUMIF(Відомості!$A$3:$A$2067,$A614,Відомості!$E$1443:$E$2067)</f>
        <v>0</v>
      </c>
    </row>
    <row r="615" spans="1:5" ht="12.75">
      <c r="A615" s="5"/>
      <c r="B615" s="21"/>
      <c r="C615" s="4">
        <f>SUMIF(Відомості!$A$3:$A$2067,A615,Відомості!$C$3:$C$2067)</f>
        <v>0</v>
      </c>
      <c r="D615" s="4">
        <f ca="1">SUMIF(Відомості!$A$3:$A$2067,$A615,Відомості!$D$1443:$D$2067)</f>
        <v>0</v>
      </c>
      <c r="E615" s="4">
        <f ca="1">SUMIF(Відомості!$A$3:$A$2067,$A615,Відомості!$E$1443:$E$2067)</f>
        <v>0</v>
      </c>
    </row>
    <row r="616" spans="1:5" ht="12.75">
      <c r="A616" s="5"/>
      <c r="B616" s="21"/>
      <c r="C616" s="4">
        <f>SUMIF(Відомості!$A$3:$A$2067,A616,Відомості!$C$3:$C$2067)</f>
        <v>0</v>
      </c>
      <c r="D616" s="4">
        <f ca="1">SUMIF(Відомості!$A$3:$A$2067,$A616,Відомості!$D$1443:$D$2067)</f>
        <v>0</v>
      </c>
      <c r="E616" s="4">
        <f ca="1">SUMIF(Відомості!$A$3:$A$2067,$A616,Відомості!$E$1443:$E$2067)</f>
        <v>0</v>
      </c>
    </row>
    <row r="617" spans="1:5" ht="12.75">
      <c r="A617" s="5"/>
      <c r="B617" s="21"/>
      <c r="C617" s="4">
        <f>SUMIF(Відомості!$A$3:$A$2067,A617,Відомості!$C$3:$C$2067)</f>
        <v>0</v>
      </c>
      <c r="D617" s="4">
        <f ca="1">SUMIF(Відомості!$A$3:$A$2067,$A617,Відомості!$D$1443:$D$2067)</f>
        <v>0</v>
      </c>
      <c r="E617" s="4">
        <f ca="1">SUMIF(Відомості!$A$3:$A$2067,$A617,Відомості!$E$1443:$E$2067)</f>
        <v>0</v>
      </c>
    </row>
    <row r="618" spans="1:5" ht="12.75">
      <c r="A618" s="5"/>
      <c r="B618" s="21"/>
      <c r="C618" s="4">
        <f>SUMIF(Відомості!$A$3:$A$2067,A618,Відомості!$C$3:$C$2067)</f>
        <v>0</v>
      </c>
      <c r="D618" s="4">
        <f ca="1">SUMIF(Відомості!$A$3:$A$2067,$A618,Відомості!$D$1443:$D$2067)</f>
        <v>0</v>
      </c>
      <c r="E618" s="4">
        <f ca="1">SUMIF(Відомості!$A$3:$A$2067,$A618,Відомості!$E$1443:$E$2067)</f>
        <v>0</v>
      </c>
    </row>
    <row r="619" spans="1:5" ht="12.75">
      <c r="A619" s="5"/>
      <c r="B619" s="21"/>
      <c r="C619" s="4">
        <f>SUMIF(Відомості!$A$3:$A$2067,A619,Відомості!$C$3:$C$2067)</f>
        <v>0</v>
      </c>
      <c r="D619" s="4">
        <f ca="1">SUMIF(Відомості!$A$3:$A$2067,$A619,Відомості!$D$1443:$D$2067)</f>
        <v>0</v>
      </c>
      <c r="E619" s="4">
        <f ca="1">SUMIF(Відомості!$A$3:$A$2067,$A619,Відомості!$E$1443:$E$2067)</f>
        <v>0</v>
      </c>
    </row>
    <row r="620" spans="1:5" ht="12.75">
      <c r="A620" s="5"/>
      <c r="B620" s="21"/>
      <c r="C620" s="4">
        <f>SUMIF(Відомості!$A$3:$A$2067,A620,Відомості!$C$3:$C$2067)</f>
        <v>0</v>
      </c>
      <c r="D620" s="4">
        <f ca="1">SUMIF(Відомості!$A$3:$A$2067,$A620,Відомості!$D$1443:$D$2067)</f>
        <v>0</v>
      </c>
      <c r="E620" s="4">
        <f ca="1">SUMIF(Відомості!$A$3:$A$2067,$A620,Відомості!$E$1443:$E$2067)</f>
        <v>0</v>
      </c>
    </row>
    <row r="621" spans="1:5" ht="12.75">
      <c r="A621" s="5"/>
      <c r="B621" s="21"/>
      <c r="C621" s="4">
        <f>SUMIF(Відомості!$A$3:$A$2067,A621,Відомості!$C$3:$C$2067)</f>
        <v>0</v>
      </c>
      <c r="D621" s="4">
        <f ca="1">SUMIF(Відомості!$A$3:$A$2067,$A621,Відомості!$D$1443:$D$2067)</f>
        <v>0</v>
      </c>
      <c r="E621" s="4">
        <f ca="1">SUMIF(Відомості!$A$3:$A$2067,$A621,Відомості!$E$1443:$E$2067)</f>
        <v>0</v>
      </c>
    </row>
    <row r="622" spans="1:5" ht="12.75">
      <c r="A622" s="5"/>
      <c r="B622" s="21"/>
      <c r="C622" s="4">
        <f>SUMIF(Відомості!$A$3:$A$2067,A622,Відомості!$C$3:$C$2067)</f>
        <v>0</v>
      </c>
      <c r="D622" s="4">
        <f ca="1">SUMIF(Відомості!$A$3:$A$2067,$A622,Відомості!$D$1443:$D$2067)</f>
        <v>0</v>
      </c>
      <c r="E622" s="4">
        <f ca="1">SUMIF(Відомості!$A$3:$A$2067,$A622,Відомості!$E$1443:$E$2067)</f>
        <v>0</v>
      </c>
    </row>
    <row r="623" spans="1:5" ht="12.75">
      <c r="A623" s="5"/>
      <c r="B623" s="21"/>
      <c r="C623" s="4">
        <f>SUMIF(Відомості!$A$3:$A$2067,A623,Відомості!$C$3:$C$2067)</f>
        <v>0</v>
      </c>
      <c r="D623" s="4">
        <f ca="1">SUMIF(Відомості!$A$3:$A$2067,$A623,Відомості!$D$1443:$D$2067)</f>
        <v>0</v>
      </c>
      <c r="E623" s="4">
        <f ca="1">SUMIF(Відомості!$A$3:$A$2067,$A623,Відомості!$E$1443:$E$2067)</f>
        <v>0</v>
      </c>
    </row>
    <row r="624" spans="1:5" ht="12.75">
      <c r="A624" s="5"/>
      <c r="B624" s="21"/>
      <c r="C624" s="4">
        <f>SUMIF(Відомості!$A$3:$A$2067,A624,Відомості!$C$3:$C$2067)</f>
        <v>0</v>
      </c>
      <c r="D624" s="4">
        <f ca="1">SUMIF(Відомості!$A$3:$A$2067,$A624,Відомості!$D$1443:$D$2067)</f>
        <v>0</v>
      </c>
      <c r="E624" s="4">
        <f ca="1">SUMIF(Відомості!$A$3:$A$2067,$A624,Відомості!$E$1443:$E$2067)</f>
        <v>0</v>
      </c>
    </row>
    <row r="625" spans="1:5" ht="12.75">
      <c r="A625" s="5"/>
      <c r="B625" s="21"/>
      <c r="C625" s="4">
        <f>SUMIF(Відомості!$A$3:$A$2067,A625,Відомості!$C$3:$C$2067)</f>
        <v>0</v>
      </c>
      <c r="D625" s="4">
        <f ca="1">SUMIF(Відомості!$A$3:$A$2067,$A625,Відомості!$D$1443:$D$2067)</f>
        <v>0</v>
      </c>
      <c r="E625" s="4">
        <f ca="1">SUMIF(Відомості!$A$3:$A$2067,$A625,Відомості!$E$1443:$E$2067)</f>
        <v>0</v>
      </c>
    </row>
    <row r="626" spans="1:5" ht="12.75">
      <c r="A626" s="5"/>
      <c r="B626" s="21"/>
      <c r="C626" s="4">
        <f>SUMIF(Відомості!$A$3:$A$2067,A626,Відомості!$C$3:$C$2067)</f>
        <v>0</v>
      </c>
      <c r="D626" s="4">
        <f ca="1">SUMIF(Відомості!$A$3:$A$2067,$A626,Відомості!$D$1443:$D$2067)</f>
        <v>0</v>
      </c>
      <c r="E626" s="4">
        <f ca="1">SUMIF(Відомості!$A$3:$A$2067,$A626,Відомості!$E$1443:$E$2067)</f>
        <v>0</v>
      </c>
    </row>
    <row r="627" spans="1:5" ht="12.75">
      <c r="A627" s="5"/>
      <c r="B627" s="21"/>
      <c r="C627" s="4">
        <f>SUMIF(Відомості!$A$3:$A$2067,A627,Відомості!$C$3:$C$2067)</f>
        <v>0</v>
      </c>
      <c r="D627" s="4">
        <f ca="1">SUMIF(Відомості!$A$3:$A$2067,$A627,Відомості!$D$1443:$D$2067)</f>
        <v>0</v>
      </c>
      <c r="E627" s="4">
        <f ca="1">SUMIF(Відомості!$A$3:$A$2067,$A627,Відомості!$E$1443:$E$2067)</f>
        <v>0</v>
      </c>
    </row>
    <row r="628" spans="1:5" ht="12.75">
      <c r="A628" s="5"/>
      <c r="B628" s="21"/>
      <c r="C628" s="4">
        <f>SUMIF(Відомості!$A$3:$A$2067,A628,Відомості!$C$3:$C$2067)</f>
        <v>0</v>
      </c>
      <c r="D628" s="4">
        <f ca="1">SUMIF(Відомості!$A$3:$A$2067,$A628,Відомості!$D$1443:$D$2067)</f>
        <v>0</v>
      </c>
      <c r="E628" s="4">
        <f ca="1">SUMIF(Відомості!$A$3:$A$2067,$A628,Відомості!$E$1443:$E$2067)</f>
        <v>0</v>
      </c>
    </row>
    <row r="629" spans="1:5" ht="12.75">
      <c r="A629" s="5"/>
      <c r="B629" s="21"/>
      <c r="C629" s="4">
        <f>SUMIF(Відомості!$A$3:$A$2067,A629,Відомості!$C$3:$C$2067)</f>
        <v>0</v>
      </c>
      <c r="D629" s="4">
        <f ca="1">SUMIF(Відомості!$A$3:$A$2067,$A629,Відомості!$D$1443:$D$2067)</f>
        <v>0</v>
      </c>
      <c r="E629" s="4">
        <f ca="1">SUMIF(Відомості!$A$3:$A$2067,$A629,Відомості!$E$1443:$E$2067)</f>
        <v>0</v>
      </c>
    </row>
    <row r="630" spans="1:5" ht="12.75">
      <c r="A630" s="5"/>
      <c r="B630" s="21"/>
      <c r="C630" s="4">
        <f>SUMIF(Відомості!$A$3:$A$2067,A630,Відомості!$C$3:$C$2067)</f>
        <v>0</v>
      </c>
      <c r="D630" s="4">
        <f ca="1">SUMIF(Відомості!$A$3:$A$2067,$A630,Відомості!$D$1443:$D$2067)</f>
        <v>0</v>
      </c>
      <c r="E630" s="4">
        <f ca="1">SUMIF(Відомості!$A$3:$A$2067,$A630,Відомості!$E$1443:$E$2067)</f>
        <v>0</v>
      </c>
    </row>
    <row r="631" spans="1:5" ht="12.75">
      <c r="A631" s="5"/>
      <c r="B631" s="21"/>
      <c r="C631" s="4">
        <f>SUMIF(Відомості!$A$3:$A$2067,A631,Відомості!$C$3:$C$2067)</f>
        <v>0</v>
      </c>
      <c r="D631" s="4">
        <f ca="1">SUMIF(Відомості!$A$3:$A$2067,$A631,Відомості!$D$1443:$D$2067)</f>
        <v>0</v>
      </c>
      <c r="E631" s="4">
        <f ca="1">SUMIF(Відомості!$A$3:$A$2067,$A631,Відомості!$E$1443:$E$2067)</f>
        <v>0</v>
      </c>
    </row>
    <row r="632" spans="1:5" ht="12.75">
      <c r="A632" s="5"/>
      <c r="B632" s="21"/>
      <c r="C632" s="4">
        <f>SUMIF(Відомості!$A$3:$A$2067,A632,Відомості!$C$3:$C$2067)</f>
        <v>0</v>
      </c>
      <c r="D632" s="4">
        <f ca="1">SUMIF(Відомості!$A$3:$A$2067,$A632,Відомості!$D$1443:$D$2067)</f>
        <v>0</v>
      </c>
      <c r="E632" s="4">
        <f ca="1">SUMIF(Відомості!$A$3:$A$2067,$A632,Відомості!$E$1443:$E$2067)</f>
        <v>0</v>
      </c>
    </row>
    <row r="633" spans="1:5" ht="12.75">
      <c r="A633" s="5"/>
      <c r="B633" s="21"/>
      <c r="C633" s="4">
        <f>SUMIF(Відомості!$A$3:$A$2067,A633,Відомості!$C$3:$C$2067)</f>
        <v>0</v>
      </c>
      <c r="D633" s="4">
        <f ca="1">SUMIF(Відомості!$A$3:$A$2067,$A633,Відомості!$D$1443:$D$2067)</f>
        <v>0</v>
      </c>
      <c r="E633" s="4">
        <f ca="1">SUMIF(Відомості!$A$3:$A$2067,$A633,Відомості!$E$1443:$E$2067)</f>
        <v>0</v>
      </c>
    </row>
    <row r="634" spans="1:5" ht="12.75">
      <c r="A634" s="5"/>
      <c r="B634" s="21"/>
      <c r="C634" s="4">
        <f>SUMIF(Відомості!$A$3:$A$2067,A634,Відомості!$C$3:$C$2067)</f>
        <v>0</v>
      </c>
      <c r="D634" s="4">
        <f ca="1">SUMIF(Відомості!$A$3:$A$2067,$A634,Відомості!$D$1443:$D$2067)</f>
        <v>0</v>
      </c>
      <c r="E634" s="4">
        <f ca="1">SUMIF(Відомості!$A$3:$A$2067,$A634,Відомості!$E$1443:$E$2067)</f>
        <v>0</v>
      </c>
    </row>
    <row r="635" spans="1:5" ht="12.75">
      <c r="A635" s="5"/>
      <c r="B635" s="21"/>
      <c r="C635" s="4">
        <f>SUMIF(Відомості!$A$3:$A$2067,A635,Відомості!$C$3:$C$2067)</f>
        <v>0</v>
      </c>
      <c r="D635" s="4">
        <f ca="1">SUMIF(Відомості!$A$3:$A$2067,$A635,Відомості!$D$1443:$D$2067)</f>
        <v>0</v>
      </c>
      <c r="E635" s="4">
        <f ca="1">SUMIF(Відомості!$A$3:$A$2067,$A635,Відомості!$E$1443:$E$2067)</f>
        <v>0</v>
      </c>
    </row>
    <row r="636" spans="1:5" ht="12.75">
      <c r="A636" s="5"/>
      <c r="B636" s="21"/>
      <c r="C636" s="4">
        <f>SUMIF(Відомості!$A$3:$A$2067,A636,Відомості!$C$3:$C$2067)</f>
        <v>0</v>
      </c>
      <c r="D636" s="4">
        <f ca="1">SUMIF(Відомості!$A$3:$A$2067,$A636,Відомості!$D$1443:$D$2067)</f>
        <v>0</v>
      </c>
      <c r="E636" s="4">
        <f ca="1">SUMIF(Відомості!$A$3:$A$2067,$A636,Відомості!$E$1443:$E$2067)</f>
        <v>0</v>
      </c>
    </row>
    <row r="637" spans="1:5" ht="12.75">
      <c r="A637" s="5"/>
      <c r="B637" s="21"/>
      <c r="C637" s="4">
        <f>SUMIF(Відомості!$A$3:$A$2067,A637,Відомості!$C$3:$C$2067)</f>
        <v>0</v>
      </c>
      <c r="D637" s="4">
        <f ca="1">SUMIF(Відомості!$A$3:$A$2067,$A637,Відомості!$D$1443:$D$2067)</f>
        <v>0</v>
      </c>
      <c r="E637" s="4">
        <f ca="1">SUMIF(Відомості!$A$3:$A$2067,$A637,Відомості!$E$1443:$E$2067)</f>
        <v>0</v>
      </c>
    </row>
    <row r="638" spans="1:5" ht="12.75">
      <c r="A638" s="5"/>
      <c r="B638" s="21"/>
      <c r="C638" s="4">
        <f>SUMIF(Відомості!$A$3:$A$2067,A638,Відомості!$C$3:$C$2067)</f>
        <v>0</v>
      </c>
      <c r="D638" s="4">
        <f ca="1">SUMIF(Відомості!$A$3:$A$2067,$A638,Відомості!$D$1443:$D$2067)</f>
        <v>0</v>
      </c>
      <c r="E638" s="4">
        <f ca="1">SUMIF(Відомості!$A$3:$A$2067,$A638,Відомості!$E$1443:$E$2067)</f>
        <v>0</v>
      </c>
    </row>
    <row r="639" spans="1:5" ht="12.75">
      <c r="A639" s="5"/>
      <c r="B639" s="21"/>
      <c r="C639" s="4">
        <f>SUMIF(Відомості!$A$3:$A$2067,A639,Відомості!$C$3:$C$2067)</f>
        <v>0</v>
      </c>
      <c r="D639" s="4">
        <f ca="1">SUMIF(Відомості!$A$3:$A$2067,$A639,Відомості!$D$1443:$D$2067)</f>
        <v>0</v>
      </c>
      <c r="E639" s="4">
        <f ca="1">SUMIF(Відомості!$A$3:$A$2067,$A639,Відомості!$E$1443:$E$2067)</f>
        <v>0</v>
      </c>
    </row>
    <row r="640" spans="1:5" ht="12.75">
      <c r="A640" s="5"/>
      <c r="B640" s="21"/>
      <c r="C640" s="4">
        <f>SUMIF(Відомості!$A$3:$A$2067,A640,Відомості!$C$3:$C$2067)</f>
        <v>0</v>
      </c>
      <c r="D640" s="4">
        <f ca="1">SUMIF(Відомості!$A$3:$A$2067,$A640,Відомості!$D$1443:$D$2067)</f>
        <v>0</v>
      </c>
      <c r="E640" s="4">
        <f ca="1">SUMIF(Відомості!$A$3:$A$2067,$A640,Відомості!$E$1443:$E$2067)</f>
        <v>0</v>
      </c>
    </row>
    <row r="641" spans="1:5" ht="12.75">
      <c r="A641" s="5"/>
      <c r="B641" s="21"/>
      <c r="C641" s="4">
        <f>SUMIF(Відомості!$A$3:$A$2067,A641,Відомості!$C$3:$C$2067)</f>
        <v>0</v>
      </c>
      <c r="D641" s="4">
        <f ca="1">SUMIF(Відомості!$A$3:$A$2067,$A641,Відомості!$D$1443:$D$2067)</f>
        <v>0</v>
      </c>
      <c r="E641" s="4">
        <f ca="1">SUMIF(Відомості!$A$3:$A$2067,$A641,Відомості!$E$1443:$E$2067)</f>
        <v>0</v>
      </c>
    </row>
    <row r="642" spans="1:5" ht="12.75">
      <c r="A642" s="5"/>
      <c r="B642" s="21"/>
      <c r="C642" s="4">
        <f>SUMIF(Відомості!$A$3:$A$2067,A642,Відомості!$C$3:$C$2067)</f>
        <v>0</v>
      </c>
      <c r="D642" s="4">
        <f ca="1">SUMIF(Відомості!$A$3:$A$2067,$A642,Відомості!$D$1443:$D$2067)</f>
        <v>0</v>
      </c>
      <c r="E642" s="4">
        <f ca="1">SUMIF(Відомості!$A$3:$A$2067,$A642,Відомості!$E$1443:$E$2067)</f>
        <v>0</v>
      </c>
    </row>
    <row r="643" spans="1:5" ht="12.75">
      <c r="A643" s="5"/>
      <c r="B643" s="21"/>
      <c r="C643" s="4">
        <f>SUMIF(Відомості!$A$3:$A$2067,A643,Відомості!$C$3:$C$2067)</f>
        <v>0</v>
      </c>
      <c r="D643" s="4">
        <f ca="1">SUMIF(Відомості!$A$3:$A$2067,$A643,Відомості!$D$1443:$D$2067)</f>
        <v>0</v>
      </c>
      <c r="E643" s="4">
        <f ca="1">SUMIF(Відомості!$A$3:$A$2067,$A643,Відомості!$E$1443:$E$2067)</f>
        <v>0</v>
      </c>
    </row>
    <row r="644" spans="1:5" ht="12.75">
      <c r="A644" s="5"/>
      <c r="B644" s="21"/>
      <c r="C644" s="4">
        <f>SUMIF(Відомості!$A$3:$A$2067,A644,Відомості!$C$3:$C$2067)</f>
        <v>0</v>
      </c>
      <c r="D644" s="4">
        <f ca="1">SUMIF(Відомості!$A$3:$A$2067,$A644,Відомості!$D$1443:$D$2067)</f>
        <v>0</v>
      </c>
      <c r="E644" s="4">
        <f ca="1">SUMIF(Відомості!$A$3:$A$2067,$A644,Відомості!$E$1443:$E$2067)</f>
        <v>0</v>
      </c>
    </row>
    <row r="645" spans="1:5" ht="12.75">
      <c r="A645" s="5"/>
      <c r="B645" s="21"/>
      <c r="C645" s="4">
        <f>SUMIF(Відомості!$A$3:$A$2067,A645,Відомості!$C$3:$C$2067)</f>
        <v>0</v>
      </c>
      <c r="D645" s="4">
        <f ca="1">SUMIF(Відомості!$A$3:$A$2067,$A645,Відомості!$D$1443:$D$2067)</f>
        <v>0</v>
      </c>
      <c r="E645" s="4">
        <f ca="1">SUMIF(Відомості!$A$3:$A$2067,$A645,Відомості!$E$1443:$E$2067)</f>
        <v>0</v>
      </c>
    </row>
    <row r="646" spans="1:5" ht="12.75">
      <c r="A646" s="5"/>
      <c r="B646" s="21"/>
      <c r="C646" s="4">
        <f>SUMIF(Відомості!$A$3:$A$2067,A646,Відомості!$C$3:$C$2067)</f>
        <v>0</v>
      </c>
      <c r="D646" s="4">
        <f ca="1">SUMIF(Відомості!$A$3:$A$2067,$A646,Відомості!$D$1443:$D$2067)</f>
        <v>0</v>
      </c>
      <c r="E646" s="4">
        <f ca="1">SUMIF(Відомості!$A$3:$A$2067,$A646,Відомості!$E$1443:$E$2067)</f>
        <v>0</v>
      </c>
    </row>
    <row r="647" spans="1:5" ht="12.75">
      <c r="A647" s="5"/>
      <c r="B647" s="21"/>
      <c r="C647" s="4">
        <f>SUMIF(Відомості!$A$3:$A$2067,A647,Відомості!$C$3:$C$2067)</f>
        <v>0</v>
      </c>
      <c r="D647" s="4">
        <f ca="1">SUMIF(Відомості!$A$3:$A$2067,$A647,Відомості!$D$1443:$D$2067)</f>
        <v>0</v>
      </c>
      <c r="E647" s="4">
        <f ca="1">SUMIF(Відомості!$A$3:$A$2067,$A647,Відомості!$E$1443:$E$2067)</f>
        <v>0</v>
      </c>
    </row>
    <row r="648" spans="1:5" ht="12.75">
      <c r="A648" s="5"/>
      <c r="B648" s="21"/>
      <c r="C648" s="4">
        <f>SUMIF(Відомості!$A$3:$A$2067,A648,Відомості!$C$3:$C$2067)</f>
        <v>0</v>
      </c>
      <c r="D648" s="4">
        <f ca="1">SUMIF(Відомості!$A$3:$A$2067,$A648,Відомості!$D$1443:$D$2067)</f>
        <v>0</v>
      </c>
      <c r="E648" s="4">
        <f ca="1">SUMIF(Відомості!$A$3:$A$2067,$A648,Відомості!$E$1443:$E$2067)</f>
        <v>0</v>
      </c>
    </row>
    <row r="649" spans="1:5" ht="12.75">
      <c r="A649" s="5"/>
      <c r="B649" s="21"/>
      <c r="C649" s="4">
        <f>SUMIF(Відомості!$A$3:$A$2067,A649,Відомості!$C$3:$C$2067)</f>
        <v>0</v>
      </c>
      <c r="D649" s="4">
        <f ca="1">SUMIF(Відомості!$A$3:$A$2067,$A649,Відомості!$D$1443:$D$2067)</f>
        <v>0</v>
      </c>
      <c r="E649" s="4">
        <f ca="1">SUMIF(Відомості!$A$3:$A$2067,$A649,Відомості!$E$1443:$E$2067)</f>
        <v>0</v>
      </c>
    </row>
    <row r="650" spans="1:5" ht="12.75">
      <c r="A650" s="5"/>
      <c r="B650" s="21"/>
      <c r="C650" s="4">
        <f>SUMIF(Відомості!$A$3:$A$2067,A650,Відомості!$C$3:$C$2067)</f>
        <v>0</v>
      </c>
      <c r="D650" s="4">
        <f ca="1">SUMIF(Відомості!$A$3:$A$2067,$A650,Відомості!$D$1443:$D$2067)</f>
        <v>0</v>
      </c>
      <c r="E650" s="4">
        <f ca="1">SUMIF(Відомості!$A$3:$A$2067,$A650,Відомості!$E$1443:$E$2067)</f>
        <v>0</v>
      </c>
    </row>
    <row r="651" spans="1:5" ht="12.75">
      <c r="A651" s="5"/>
      <c r="B651" s="21"/>
      <c r="C651" s="4">
        <f>SUMIF(Відомості!$A$3:$A$2067,A651,Відомості!$C$3:$C$2067)</f>
        <v>0</v>
      </c>
      <c r="D651" s="4">
        <f ca="1">SUMIF(Відомості!$A$3:$A$2067,$A651,Відомості!$D$1443:$D$2067)</f>
        <v>0</v>
      </c>
      <c r="E651" s="4">
        <f ca="1">SUMIF(Відомості!$A$3:$A$2067,$A651,Відомості!$E$1443:$E$2067)</f>
        <v>0</v>
      </c>
    </row>
    <row r="652" spans="1:5" ht="12.75">
      <c r="A652" s="5"/>
      <c r="B652" s="21"/>
      <c r="C652" s="4">
        <f>SUMIF(Відомості!$A$3:$A$2067,A652,Відомості!$C$3:$C$2067)</f>
        <v>0</v>
      </c>
      <c r="D652" s="4">
        <f ca="1">SUMIF(Відомості!$A$3:$A$2067,$A652,Відомості!$D$1443:$D$2067)</f>
        <v>0</v>
      </c>
      <c r="E652" s="4">
        <f ca="1">SUMIF(Відомості!$A$3:$A$2067,$A652,Відомості!$E$1443:$E$2067)</f>
        <v>0</v>
      </c>
    </row>
    <row r="653" spans="1:5" ht="12.75">
      <c r="A653" s="5"/>
      <c r="B653" s="21"/>
      <c r="C653" s="4">
        <f>SUMIF(Відомості!$A$3:$A$2067,A653,Відомості!$C$3:$C$2067)</f>
        <v>0</v>
      </c>
      <c r="D653" s="4">
        <f ca="1">SUMIF(Відомості!$A$3:$A$2067,$A653,Відомості!$D$1443:$D$2067)</f>
        <v>0</v>
      </c>
      <c r="E653" s="4">
        <f ca="1">SUMIF(Відомості!$A$3:$A$2067,$A653,Відомості!$E$1443:$E$2067)</f>
        <v>0</v>
      </c>
    </row>
    <row r="654" spans="1:5" ht="12.75">
      <c r="A654" s="5"/>
      <c r="B654" s="21"/>
      <c r="C654" s="4">
        <f>SUMIF(Відомості!$A$3:$A$2067,A654,Відомості!$C$3:$C$2067)</f>
        <v>0</v>
      </c>
      <c r="D654" s="4">
        <f ca="1">SUMIF(Відомості!$A$3:$A$2067,$A654,Відомості!$D$1443:$D$2067)</f>
        <v>0</v>
      </c>
      <c r="E654" s="4">
        <f ca="1">SUMIF(Відомості!$A$3:$A$2067,$A654,Відомості!$E$1443:$E$2067)</f>
        <v>0</v>
      </c>
    </row>
    <row r="655" spans="1:5" ht="12.75">
      <c r="A655" s="5"/>
      <c r="B655" s="21"/>
      <c r="C655" s="4">
        <f>SUMIF(Відомості!$A$3:$A$2067,A655,Відомості!$C$3:$C$2067)</f>
        <v>0</v>
      </c>
      <c r="D655" s="4">
        <f ca="1">SUMIF(Відомості!$A$3:$A$2067,$A655,Відомості!$D$1443:$D$2067)</f>
        <v>0</v>
      </c>
      <c r="E655" s="4">
        <f ca="1">SUMIF(Відомості!$A$3:$A$2067,$A655,Відомості!$E$1443:$E$2067)</f>
        <v>0</v>
      </c>
    </row>
    <row r="656" spans="1:5" ht="12.75">
      <c r="A656" s="5"/>
      <c r="B656" s="21"/>
      <c r="C656" s="4">
        <f>SUMIF(Відомості!$A$3:$A$2067,A656,Відомості!$C$3:$C$2067)</f>
        <v>0</v>
      </c>
      <c r="D656" s="4">
        <f ca="1">SUMIF(Відомості!$A$3:$A$2067,$A656,Відомості!$D$1443:$D$2067)</f>
        <v>0</v>
      </c>
      <c r="E656" s="4">
        <f ca="1">SUMIF(Відомості!$A$3:$A$2067,$A656,Відомості!$E$1443:$E$2067)</f>
        <v>0</v>
      </c>
    </row>
    <row r="657" spans="1:5" ht="12.75">
      <c r="A657" s="5"/>
      <c r="B657" s="21"/>
      <c r="C657" s="4">
        <f>SUMIF(Відомості!$A$3:$A$2067,A657,Відомості!$C$3:$C$2067)</f>
        <v>0</v>
      </c>
      <c r="D657" s="4">
        <f ca="1">SUMIF(Відомості!$A$3:$A$2067,$A657,Відомості!$D$1443:$D$2067)</f>
        <v>0</v>
      </c>
      <c r="E657" s="4">
        <f ca="1">SUMIF(Відомості!$A$3:$A$2067,$A657,Відомості!$E$1443:$E$2067)</f>
        <v>0</v>
      </c>
    </row>
    <row r="658" spans="1:5" ht="12.75">
      <c r="A658" s="5"/>
      <c r="B658" s="21"/>
      <c r="C658" s="4">
        <f>SUMIF(Відомості!$A$3:$A$2067,A658,Відомості!$C$3:$C$2067)</f>
        <v>0</v>
      </c>
      <c r="D658" s="4">
        <f ca="1">SUMIF(Відомості!$A$3:$A$2067,$A658,Відомості!$D$1443:$D$2067)</f>
        <v>0</v>
      </c>
      <c r="E658" s="4">
        <f ca="1">SUMIF(Відомості!$A$3:$A$2067,$A658,Відомості!$E$1443:$E$2067)</f>
        <v>0</v>
      </c>
    </row>
    <row r="659" spans="1:5" ht="12.75">
      <c r="A659" s="5"/>
      <c r="B659" s="21"/>
      <c r="C659" s="4">
        <f>SUMIF(Відомості!$A$3:$A$2067,A659,Відомості!$C$3:$C$2067)</f>
        <v>0</v>
      </c>
      <c r="D659" s="4">
        <f ca="1">SUMIF(Відомості!$A$3:$A$2067,$A659,Відомості!$D$1443:$D$2067)</f>
        <v>0</v>
      </c>
      <c r="E659" s="4">
        <f ca="1">SUMIF(Відомості!$A$3:$A$2067,$A659,Відомості!$E$1443:$E$2067)</f>
        <v>0</v>
      </c>
    </row>
    <row r="660" spans="1:5" ht="12.75">
      <c r="A660" s="5"/>
      <c r="B660" s="21"/>
      <c r="C660" s="4">
        <f>SUMIF(Відомості!$A$3:$A$2067,A660,Відомості!$C$3:$C$2067)</f>
        <v>0</v>
      </c>
      <c r="D660" s="4">
        <f ca="1">SUMIF(Відомості!$A$3:$A$2067,$A660,Відомості!$D$1443:$D$2067)</f>
        <v>0</v>
      </c>
      <c r="E660" s="4">
        <f ca="1">SUMIF(Відомості!$A$3:$A$2067,$A660,Відомості!$E$1443:$E$2067)</f>
        <v>0</v>
      </c>
    </row>
    <row r="661" spans="1:5" ht="12.75">
      <c r="A661" s="5"/>
      <c r="B661" s="21"/>
      <c r="C661" s="4">
        <f>SUMIF(Відомості!$A$3:$A$2067,A661,Відомості!$C$3:$C$2067)</f>
        <v>0</v>
      </c>
      <c r="D661" s="4">
        <f ca="1">SUMIF(Відомості!$A$3:$A$2067,$A661,Відомості!$D$1443:$D$2067)</f>
        <v>0</v>
      </c>
      <c r="E661" s="4">
        <f ca="1">SUMIF(Відомості!$A$3:$A$2067,$A661,Відомості!$E$1443:$E$2067)</f>
        <v>0</v>
      </c>
    </row>
    <row r="662" spans="1:5" ht="12.75">
      <c r="A662" s="5"/>
      <c r="B662" s="21"/>
      <c r="C662" s="4">
        <f>SUMIF(Відомості!$A$3:$A$2067,A662,Відомості!$C$3:$C$2067)</f>
        <v>0</v>
      </c>
      <c r="D662" s="4">
        <f ca="1">SUMIF(Відомості!$A$3:$A$2067,$A662,Відомості!$D$1443:$D$2067)</f>
        <v>0</v>
      </c>
      <c r="E662" s="4">
        <f ca="1">SUMIF(Відомості!$A$3:$A$2067,$A662,Відомості!$E$1443:$E$2067)</f>
        <v>0</v>
      </c>
    </row>
    <row r="663" spans="1:5" ht="12.75">
      <c r="A663" s="5"/>
      <c r="B663" s="21"/>
      <c r="C663" s="4">
        <f>SUMIF(Відомості!$A$3:$A$2067,A663,Відомості!$C$3:$C$2067)</f>
        <v>0</v>
      </c>
      <c r="D663" s="4">
        <f ca="1">SUMIF(Відомості!$A$3:$A$2067,$A663,Відомості!$D$1443:$D$2067)</f>
        <v>0</v>
      </c>
      <c r="E663" s="4">
        <f ca="1">SUMIF(Відомості!$A$3:$A$2067,$A663,Відомості!$E$1443:$E$2067)</f>
        <v>0</v>
      </c>
    </row>
    <row r="664" spans="1:5" ht="12.75">
      <c r="A664" s="5"/>
      <c r="B664" s="21"/>
      <c r="C664" s="4">
        <f>SUMIF(Відомості!$A$3:$A$2067,A664,Відомості!$C$3:$C$2067)</f>
        <v>0</v>
      </c>
      <c r="D664" s="4">
        <f ca="1">SUMIF(Відомості!$A$3:$A$2067,$A664,Відомості!$D$1443:$D$2067)</f>
        <v>0</v>
      </c>
      <c r="E664" s="4">
        <f ca="1">SUMIF(Відомості!$A$3:$A$2067,$A664,Відомості!$E$1443:$E$2067)</f>
        <v>0</v>
      </c>
    </row>
    <row r="665" spans="1:5" ht="12.75">
      <c r="A665" s="5"/>
      <c r="B665" s="21"/>
      <c r="C665" s="4">
        <f>SUMIF(Відомості!$A$3:$A$2067,A665,Відомості!$C$3:$C$2067)</f>
        <v>0</v>
      </c>
      <c r="D665" s="4">
        <f ca="1">SUMIF(Відомості!$A$3:$A$2067,$A665,Відомості!$D$1443:$D$2067)</f>
        <v>0</v>
      </c>
      <c r="E665" s="4">
        <f ca="1">SUMIF(Відомості!$A$3:$A$2067,$A665,Відомості!$E$1443:$E$2067)</f>
        <v>0</v>
      </c>
    </row>
    <row r="666" spans="1:5" ht="12.75">
      <c r="A666" s="5"/>
      <c r="B666" s="21"/>
      <c r="C666" s="4">
        <f>SUMIF(Відомості!$A$3:$A$2067,A666,Відомості!$C$3:$C$2067)</f>
        <v>0</v>
      </c>
      <c r="D666" s="4">
        <f ca="1">SUMIF(Відомості!$A$3:$A$2067,$A666,Відомості!$D$1443:$D$2067)</f>
        <v>0</v>
      </c>
      <c r="E666" s="4">
        <f ca="1">SUMIF(Відомості!$A$3:$A$2067,$A666,Відомості!$E$1443:$E$2067)</f>
        <v>0</v>
      </c>
    </row>
    <row r="667" spans="1:5" ht="12.75">
      <c r="A667" s="5"/>
      <c r="B667" s="21"/>
      <c r="C667" s="4">
        <f>SUMIF(Відомості!$A$3:$A$2067,A667,Відомості!$C$3:$C$2067)</f>
        <v>0</v>
      </c>
      <c r="D667" s="4">
        <f ca="1">SUMIF(Відомості!$A$3:$A$2067,$A667,Відомості!$D$1443:$D$2067)</f>
        <v>0</v>
      </c>
      <c r="E667" s="4">
        <f ca="1">SUMIF(Відомості!$A$3:$A$2067,$A667,Відомості!$E$1443:$E$2067)</f>
        <v>0</v>
      </c>
    </row>
    <row r="668" spans="1:5" ht="12.75">
      <c r="A668" s="5"/>
      <c r="B668" s="21"/>
      <c r="C668" s="4">
        <f>SUMIF(Відомості!$A$3:$A$2067,A668,Відомості!$C$3:$C$2067)</f>
        <v>0</v>
      </c>
      <c r="D668" s="4">
        <f ca="1">SUMIF(Відомості!$A$3:$A$2067,$A668,Відомості!$D$1443:$D$2067)</f>
        <v>0</v>
      </c>
      <c r="E668" s="4">
        <f ca="1">SUMIF(Відомості!$A$3:$A$2067,$A668,Відомості!$E$1443:$E$2067)</f>
        <v>0</v>
      </c>
    </row>
    <row r="669" spans="1:5" ht="12.75">
      <c r="A669" s="5"/>
      <c r="B669" s="21"/>
      <c r="C669" s="4">
        <f>SUMIF(Відомості!$A$3:$A$2067,A669,Відомості!$C$3:$C$2067)</f>
        <v>0</v>
      </c>
      <c r="D669" s="4">
        <f ca="1">SUMIF(Відомості!$A$3:$A$2067,$A669,Відомості!$D$1443:$D$2067)</f>
        <v>0</v>
      </c>
      <c r="E669" s="4">
        <f ca="1">SUMIF(Відомості!$A$3:$A$2067,$A669,Відомості!$E$1443:$E$2067)</f>
        <v>0</v>
      </c>
    </row>
    <row r="670" spans="1:5" ht="12.75">
      <c r="A670" s="5"/>
      <c r="B670" s="21"/>
      <c r="C670" s="4">
        <f>SUMIF(Відомості!$A$3:$A$2067,A670,Відомості!$C$3:$C$2067)</f>
        <v>0</v>
      </c>
      <c r="D670" s="4">
        <f ca="1">SUMIF(Відомості!$A$3:$A$2067,$A670,Відомості!$D$1443:$D$2067)</f>
        <v>0</v>
      </c>
      <c r="E670" s="4">
        <f ca="1">SUMIF(Відомості!$A$3:$A$2067,$A670,Відомості!$E$1443:$E$2067)</f>
        <v>0</v>
      </c>
    </row>
    <row r="671" spans="1:5" ht="12.75">
      <c r="A671" s="5"/>
      <c r="B671" s="21"/>
      <c r="C671" s="4">
        <f>SUMIF(Відомості!$A$3:$A$2067,A671,Відомості!$C$3:$C$2067)</f>
        <v>0</v>
      </c>
      <c r="D671" s="4">
        <f ca="1">SUMIF(Відомості!$A$3:$A$2067,$A671,Відомості!$D$1443:$D$2067)</f>
        <v>0</v>
      </c>
      <c r="E671" s="4">
        <f ca="1">SUMIF(Відомості!$A$3:$A$2067,$A671,Відомості!$E$1443:$E$2067)</f>
        <v>0</v>
      </c>
    </row>
    <row r="672" spans="1:5" ht="12.75">
      <c r="A672" s="5"/>
      <c r="B672" s="21"/>
      <c r="C672" s="4">
        <f>SUMIF(Відомості!$A$3:$A$2067,A672,Відомості!$C$3:$C$2067)</f>
        <v>0</v>
      </c>
      <c r="D672" s="4">
        <f ca="1">SUMIF(Відомості!$A$3:$A$2067,$A672,Відомості!$D$1443:$D$2067)</f>
        <v>0</v>
      </c>
      <c r="E672" s="4">
        <f ca="1">SUMIF(Відомості!$A$3:$A$2067,$A672,Відомості!$E$1443:$E$2067)</f>
        <v>0</v>
      </c>
    </row>
    <row r="673" spans="1:5" ht="12.75">
      <c r="A673" s="5"/>
      <c r="B673" s="21"/>
      <c r="C673" s="4">
        <f>SUMIF(Відомості!$A$3:$A$2067,A673,Відомості!$C$3:$C$2067)</f>
        <v>0</v>
      </c>
      <c r="D673" s="4">
        <f ca="1">SUMIF(Відомості!$A$3:$A$2067,$A673,Відомості!$D$1443:$D$2067)</f>
        <v>0</v>
      </c>
      <c r="E673" s="4">
        <f ca="1">SUMIF(Відомості!$A$3:$A$2067,$A673,Відомості!$E$1443:$E$2067)</f>
        <v>0</v>
      </c>
    </row>
    <row r="674" spans="1:5" ht="12.75">
      <c r="A674" s="5"/>
      <c r="B674" s="21"/>
      <c r="C674" s="4">
        <f>SUMIF(Відомості!$A$3:$A$2067,A674,Відомості!$C$3:$C$2067)</f>
        <v>0</v>
      </c>
      <c r="D674" s="4">
        <f ca="1">SUMIF(Відомості!$A$3:$A$2067,$A674,Відомості!$D$1443:$D$2067)</f>
        <v>0</v>
      </c>
      <c r="E674" s="4">
        <f ca="1">SUMIF(Відомості!$A$3:$A$2067,$A674,Відомості!$E$1443:$E$2067)</f>
        <v>0</v>
      </c>
    </row>
    <row r="675" spans="1:5" ht="12.75">
      <c r="A675" s="5"/>
      <c r="B675" s="21"/>
      <c r="C675" s="4">
        <f>SUMIF(Відомості!$A$3:$A$2067,A675,Відомості!$C$3:$C$2067)</f>
        <v>0</v>
      </c>
      <c r="D675" s="4">
        <f ca="1">SUMIF(Відомості!$A$3:$A$2067,$A675,Відомості!$D$1443:$D$2067)</f>
        <v>0</v>
      </c>
      <c r="E675" s="4">
        <f ca="1">SUMIF(Відомості!$A$3:$A$2067,$A675,Відомості!$E$1443:$E$2067)</f>
        <v>0</v>
      </c>
    </row>
    <row r="676" spans="1:5" ht="12.75">
      <c r="A676" s="5"/>
      <c r="B676" s="21"/>
      <c r="C676" s="4">
        <f>SUMIF(Відомості!$A$3:$A$2067,A676,Відомості!$C$3:$C$2067)</f>
        <v>0</v>
      </c>
      <c r="D676" s="4">
        <f ca="1">SUMIF(Відомості!$A$3:$A$2067,$A676,Відомості!$D$1443:$D$2067)</f>
        <v>0</v>
      </c>
      <c r="E676" s="4">
        <f ca="1">SUMIF(Відомості!$A$3:$A$2067,$A676,Відомості!$E$1443:$E$2067)</f>
        <v>0</v>
      </c>
    </row>
    <row r="677" spans="1:5" ht="12.75">
      <c r="A677" s="5"/>
      <c r="B677" s="21"/>
      <c r="C677" s="4">
        <f>SUMIF(Відомості!$A$3:$A$2067,A677,Відомості!$C$3:$C$2067)</f>
        <v>0</v>
      </c>
      <c r="D677" s="4">
        <f ca="1">SUMIF(Відомості!$A$3:$A$2067,$A677,Відомості!$D$1443:$D$2067)</f>
        <v>0</v>
      </c>
      <c r="E677" s="4">
        <f ca="1">SUMIF(Відомості!$A$3:$A$2067,$A677,Відомості!$E$1443:$E$2067)</f>
        <v>0</v>
      </c>
    </row>
    <row r="678" spans="1:5" ht="12.75">
      <c r="A678" s="5"/>
      <c r="B678" s="21"/>
      <c r="C678" s="4">
        <f>SUMIF(Відомості!$A$3:$A$2067,A678,Відомості!$C$3:$C$2067)</f>
        <v>0</v>
      </c>
      <c r="D678" s="4">
        <f ca="1">SUMIF(Відомості!$A$3:$A$2067,$A678,Відомості!$D$1443:$D$2067)</f>
        <v>0</v>
      </c>
      <c r="E678" s="4">
        <f ca="1">SUMIF(Відомості!$A$3:$A$2067,$A678,Відомості!$E$1443:$E$2067)</f>
        <v>0</v>
      </c>
    </row>
    <row r="679" spans="1:5" ht="12.75">
      <c r="A679" s="5"/>
      <c r="B679" s="21"/>
      <c r="C679" s="4">
        <f>SUMIF(Відомості!$A$3:$A$2067,A679,Відомості!$C$3:$C$2067)</f>
        <v>0</v>
      </c>
      <c r="D679" s="4">
        <f ca="1">SUMIF(Відомості!$A$3:$A$2067,$A679,Відомості!$D$1443:$D$2067)</f>
        <v>0</v>
      </c>
      <c r="E679" s="4">
        <f ca="1">SUMIF(Відомості!$A$3:$A$2067,$A679,Відомості!$E$1443:$E$2067)</f>
        <v>0</v>
      </c>
    </row>
    <row r="680" spans="1:5" ht="12.75">
      <c r="A680" s="5"/>
      <c r="B680" s="21"/>
      <c r="C680" s="4">
        <f>SUMIF(Відомості!$A$3:$A$2067,A680,Відомості!$C$3:$C$2067)</f>
        <v>0</v>
      </c>
      <c r="D680" s="4">
        <f ca="1">SUMIF(Відомості!$A$3:$A$2067,$A680,Відомості!$D$1443:$D$2067)</f>
        <v>0</v>
      </c>
      <c r="E680" s="4">
        <f ca="1">SUMIF(Відомості!$A$3:$A$2067,$A680,Відомості!$E$1443:$E$2067)</f>
        <v>0</v>
      </c>
    </row>
    <row r="681" spans="1:5" ht="12.75">
      <c r="A681" s="5"/>
      <c r="B681" s="21"/>
      <c r="C681" s="4">
        <f>SUMIF(Відомості!$A$3:$A$2067,A681,Відомості!$C$3:$C$2067)</f>
        <v>0</v>
      </c>
      <c r="D681" s="4">
        <f ca="1">SUMIF(Відомості!$A$3:$A$2067,$A681,Відомості!$D$1443:$D$2067)</f>
        <v>0</v>
      </c>
      <c r="E681" s="4">
        <f ca="1">SUMIF(Відомості!$A$3:$A$2067,$A681,Відомості!$E$1443:$E$2067)</f>
        <v>0</v>
      </c>
    </row>
    <row r="682" spans="1:5" ht="12.75">
      <c r="A682" s="5"/>
      <c r="B682" s="21"/>
      <c r="C682" s="4">
        <f>SUMIF(Відомості!$A$3:$A$2067,A682,Відомості!$C$3:$C$2067)</f>
        <v>0</v>
      </c>
      <c r="D682" s="4">
        <f ca="1">SUMIF(Відомості!$A$3:$A$2067,$A682,Відомості!$D$1443:$D$2067)</f>
        <v>0</v>
      </c>
      <c r="E682" s="4">
        <f ca="1">SUMIF(Відомості!$A$3:$A$2067,$A682,Відомості!$E$1443:$E$2067)</f>
        <v>0</v>
      </c>
    </row>
    <row r="683" spans="1:5" ht="12.75">
      <c r="A683" s="5"/>
      <c r="B683" s="21"/>
      <c r="C683" s="4">
        <f>SUMIF(Відомості!$A$3:$A$2067,A683,Відомості!$C$3:$C$2067)</f>
        <v>0</v>
      </c>
      <c r="D683" s="4">
        <f ca="1">SUMIF(Відомості!$A$3:$A$2067,$A683,Відомості!$D$1443:$D$2067)</f>
        <v>0</v>
      </c>
      <c r="E683" s="4">
        <f ca="1">SUMIF(Відомості!$A$3:$A$2067,$A683,Відомості!$E$1443:$E$2067)</f>
        <v>0</v>
      </c>
    </row>
    <row r="684" spans="1:5" ht="12.75">
      <c r="A684" s="5"/>
      <c r="B684" s="21"/>
      <c r="C684" s="4">
        <f>SUMIF(Відомості!$A$3:$A$2067,A684,Відомості!$C$3:$C$2067)</f>
        <v>0</v>
      </c>
      <c r="D684" s="4">
        <f ca="1">SUMIF(Відомості!$A$3:$A$2067,$A684,Відомості!$D$1443:$D$2067)</f>
        <v>0</v>
      </c>
      <c r="E684" s="4">
        <f ca="1">SUMIF(Відомості!$A$3:$A$2067,$A684,Відомості!$E$1443:$E$2067)</f>
        <v>0</v>
      </c>
    </row>
    <row r="685" spans="1:5" ht="12.75">
      <c r="A685" s="5"/>
      <c r="B685" s="21"/>
      <c r="C685" s="4">
        <f>SUMIF(Відомості!$A$3:$A$2067,A685,Відомості!$C$3:$C$2067)</f>
        <v>0</v>
      </c>
      <c r="D685" s="4">
        <f ca="1">SUMIF(Відомості!$A$3:$A$2067,$A685,Відомості!$D$1443:$D$2067)</f>
        <v>0</v>
      </c>
      <c r="E685" s="4">
        <f ca="1">SUMIF(Відомості!$A$3:$A$2067,$A685,Відомості!$E$1443:$E$2067)</f>
        <v>0</v>
      </c>
    </row>
    <row r="686" spans="1:5" ht="12.75">
      <c r="A686" s="5"/>
      <c r="B686" s="21"/>
      <c r="C686" s="4">
        <f>SUMIF(Відомості!$A$3:$A$2067,A686,Відомості!$C$3:$C$2067)</f>
        <v>0</v>
      </c>
      <c r="D686" s="4">
        <f ca="1">SUMIF(Відомості!$A$3:$A$2067,$A686,Відомості!$D$1443:$D$2067)</f>
        <v>0</v>
      </c>
      <c r="E686" s="4">
        <f ca="1">SUMIF(Відомості!$A$3:$A$2067,$A686,Відомості!$E$1443:$E$2067)</f>
        <v>0</v>
      </c>
    </row>
    <row r="687" spans="1:5" ht="12.75">
      <c r="A687" s="5"/>
      <c r="B687" s="21"/>
      <c r="C687" s="4">
        <f>SUMIF(Відомості!$A$3:$A$2067,A687,Відомості!$C$3:$C$2067)</f>
        <v>0</v>
      </c>
      <c r="D687" s="4">
        <f ca="1">SUMIF(Відомості!$A$3:$A$2067,$A687,Відомості!$D$1443:$D$2067)</f>
        <v>0</v>
      </c>
      <c r="E687" s="4">
        <f ca="1">SUMIF(Відомості!$A$3:$A$2067,$A687,Відомості!$E$1443:$E$2067)</f>
        <v>0</v>
      </c>
    </row>
    <row r="688" spans="1:5" ht="12.75">
      <c r="A688" s="5"/>
      <c r="B688" s="21"/>
      <c r="C688" s="4">
        <f>SUMIF(Відомості!$A$3:$A$2067,A688,Відомості!$C$3:$C$2067)</f>
        <v>0</v>
      </c>
      <c r="D688" s="4">
        <f ca="1">SUMIF(Відомості!$A$3:$A$2067,$A688,Відомості!$D$1443:$D$2067)</f>
        <v>0</v>
      </c>
      <c r="E688" s="4">
        <f ca="1">SUMIF(Відомості!$A$3:$A$2067,$A688,Відомості!$E$1443:$E$2067)</f>
        <v>0</v>
      </c>
    </row>
    <row r="689" spans="1:5" ht="12.75">
      <c r="A689" s="5"/>
      <c r="B689" s="21"/>
      <c r="C689" s="4">
        <f>SUMIF(Відомості!$A$3:$A$2067,A689,Відомості!$C$3:$C$2067)</f>
        <v>0</v>
      </c>
      <c r="D689" s="4">
        <f ca="1">SUMIF(Відомості!$A$3:$A$2067,$A689,Відомості!$D$1443:$D$2067)</f>
        <v>0</v>
      </c>
      <c r="E689" s="4">
        <f ca="1">SUMIF(Відомості!$A$3:$A$2067,$A689,Відомості!$E$1443:$E$2067)</f>
        <v>0</v>
      </c>
    </row>
    <row r="690" spans="1:5" ht="12.75">
      <c r="A690" s="5"/>
      <c r="B690" s="21"/>
      <c r="C690" s="4">
        <f>SUMIF(Відомості!$A$3:$A$2067,A690,Відомості!$C$3:$C$2067)</f>
        <v>0</v>
      </c>
      <c r="D690" s="4">
        <f ca="1">SUMIF(Відомості!$A$3:$A$2067,$A690,Відомості!$D$1443:$D$2067)</f>
        <v>0</v>
      </c>
      <c r="E690" s="4">
        <f ca="1">SUMIF(Відомості!$A$3:$A$2067,$A690,Відомості!$E$1443:$E$2067)</f>
        <v>0</v>
      </c>
    </row>
    <row r="691" spans="1:5" ht="12.75">
      <c r="A691" s="5"/>
      <c r="B691" s="21"/>
      <c r="C691" s="4">
        <f>SUMIF(Відомості!$A$3:$A$2067,A691,Відомості!$C$3:$C$2067)</f>
        <v>0</v>
      </c>
      <c r="D691" s="4">
        <f ca="1">SUMIF(Відомості!$A$3:$A$2067,$A691,Відомості!$D$1443:$D$2067)</f>
        <v>0</v>
      </c>
      <c r="E691" s="4">
        <f ca="1">SUMIF(Відомості!$A$3:$A$2067,$A691,Відомості!$E$1443:$E$2067)</f>
        <v>0</v>
      </c>
    </row>
    <row r="692" spans="1:5" ht="12.75">
      <c r="A692" s="5"/>
      <c r="B692" s="21"/>
      <c r="C692" s="4">
        <f>SUMIF(Відомості!$A$3:$A$2067,A692,Відомості!$C$3:$C$2067)</f>
        <v>0</v>
      </c>
      <c r="D692" s="4">
        <f ca="1">SUMIF(Відомості!$A$3:$A$2067,$A692,Відомості!$D$1443:$D$2067)</f>
        <v>0</v>
      </c>
      <c r="E692" s="4">
        <f ca="1">SUMIF(Відомості!$A$3:$A$2067,$A692,Відомості!$E$1443:$E$2067)</f>
        <v>0</v>
      </c>
    </row>
    <row r="693" spans="1:5" ht="12.75">
      <c r="A693" s="5"/>
      <c r="B693" s="21"/>
      <c r="C693" s="4">
        <f>SUMIF(Відомості!$A$3:$A$2067,A693,Відомості!$C$3:$C$2067)</f>
        <v>0</v>
      </c>
      <c r="D693" s="4">
        <f ca="1">SUMIF(Відомості!$A$3:$A$2067,$A693,Відомості!$D$1443:$D$2067)</f>
        <v>0</v>
      </c>
      <c r="E693" s="4">
        <f ca="1">SUMIF(Відомості!$A$3:$A$2067,$A693,Відомості!$E$1443:$E$2067)</f>
        <v>0</v>
      </c>
    </row>
    <row r="694" spans="1:5" ht="12.75">
      <c r="A694" s="5"/>
      <c r="B694" s="21"/>
      <c r="C694" s="4">
        <f>SUMIF(Відомості!$A$3:$A$2067,A694,Відомості!$C$3:$C$2067)</f>
        <v>0</v>
      </c>
      <c r="D694" s="4">
        <f ca="1">SUMIF(Відомості!$A$3:$A$2067,$A694,Відомості!$D$1443:$D$2067)</f>
        <v>0</v>
      </c>
      <c r="E694" s="4">
        <f ca="1">SUMIF(Відомості!$A$3:$A$2067,$A694,Відомості!$E$1443:$E$2067)</f>
        <v>0</v>
      </c>
    </row>
    <row r="695" spans="1:5" ht="12.75">
      <c r="A695" s="5"/>
      <c r="B695" s="21"/>
      <c r="C695" s="4">
        <f>SUMIF(Відомості!$A$3:$A$2067,A695,Відомості!$C$3:$C$2067)</f>
        <v>0</v>
      </c>
      <c r="D695" s="4">
        <f ca="1">SUMIF(Відомості!$A$3:$A$2067,$A695,Відомості!$D$1443:$D$2067)</f>
        <v>0</v>
      </c>
      <c r="E695" s="4">
        <f ca="1">SUMIF(Відомості!$A$3:$A$2067,$A695,Відомості!$E$1443:$E$2067)</f>
        <v>0</v>
      </c>
    </row>
    <row r="696" spans="1:5" ht="12.75">
      <c r="A696" s="5"/>
      <c r="B696" s="21"/>
      <c r="C696" s="4">
        <f>SUMIF(Відомості!$A$3:$A$2067,A696,Відомості!$C$3:$C$2067)</f>
        <v>0</v>
      </c>
      <c r="D696" s="4">
        <f ca="1">SUMIF(Відомості!$A$3:$A$2067,$A696,Відомості!$D$1443:$D$2067)</f>
        <v>0</v>
      </c>
      <c r="E696" s="4">
        <f ca="1">SUMIF(Відомості!$A$3:$A$2067,$A696,Відомості!$E$1443:$E$2067)</f>
        <v>0</v>
      </c>
    </row>
    <row r="697" spans="1:5" ht="12.75">
      <c r="A697" s="5"/>
      <c r="B697" s="21"/>
      <c r="C697" s="4">
        <f>SUMIF(Відомості!$A$3:$A$2067,A697,Відомості!$C$3:$C$2067)</f>
        <v>0</v>
      </c>
      <c r="D697" s="4">
        <f ca="1">SUMIF(Відомості!$A$3:$A$2067,$A697,Відомості!$D$1443:$D$2067)</f>
        <v>0</v>
      </c>
      <c r="E697" s="4">
        <f ca="1">SUMIF(Відомості!$A$3:$A$2067,$A697,Відомості!$E$1443:$E$2067)</f>
        <v>0</v>
      </c>
    </row>
    <row r="698" spans="1:5" ht="12.75">
      <c r="A698" s="5"/>
      <c r="B698" s="21"/>
      <c r="C698" s="4">
        <f>SUMIF(Відомості!$A$3:$A$2067,A698,Відомості!$C$3:$C$2067)</f>
        <v>0</v>
      </c>
      <c r="D698" s="4">
        <f ca="1">SUMIF(Відомості!$A$3:$A$2067,$A698,Відомості!$D$1443:$D$2067)</f>
        <v>0</v>
      </c>
      <c r="E698" s="4">
        <f ca="1">SUMIF(Відомості!$A$3:$A$2067,$A698,Відомості!$E$1443:$E$2067)</f>
        <v>0</v>
      </c>
    </row>
    <row r="699" spans="1:5" ht="12.75">
      <c r="A699" s="5"/>
      <c r="B699" s="21"/>
      <c r="C699" s="4">
        <f>SUMIF(Відомості!$A$3:$A$2067,A699,Відомості!$C$3:$C$2067)</f>
        <v>0</v>
      </c>
      <c r="D699" s="4">
        <f ca="1">SUMIF(Відомості!$A$3:$A$2067,$A699,Відомості!$D$1443:$D$2067)</f>
        <v>0</v>
      </c>
      <c r="E699" s="4">
        <f ca="1">SUMIF(Відомості!$A$3:$A$2067,$A699,Відомості!$E$1443:$E$2067)</f>
        <v>0</v>
      </c>
    </row>
    <row r="700" spans="1:5" ht="12.75">
      <c r="A700" s="5"/>
      <c r="B700" s="21"/>
      <c r="C700" s="4">
        <f>SUMIF(Відомості!$A$3:$A$2067,A700,Відомості!$C$3:$C$2067)</f>
        <v>0</v>
      </c>
      <c r="D700" s="4">
        <f ca="1">SUMIF(Відомості!$A$3:$A$2067,$A700,Відомості!$D$1443:$D$2067)</f>
        <v>0</v>
      </c>
      <c r="E700" s="4">
        <f ca="1">SUMIF(Відомості!$A$3:$A$2067,$A700,Відомості!$E$1443:$E$2067)</f>
        <v>0</v>
      </c>
    </row>
    <row r="701" spans="1:5" ht="12.75">
      <c r="A701" s="5"/>
      <c r="B701" s="21"/>
      <c r="C701" s="4">
        <f>SUMIF(Відомості!$A$3:$A$2067,A701,Відомості!$C$3:$C$2067)</f>
        <v>0</v>
      </c>
      <c r="D701" s="4">
        <f ca="1">SUMIF(Відомості!$A$3:$A$2067,$A701,Відомості!$D$1443:$D$2067)</f>
        <v>0</v>
      </c>
      <c r="E701" s="4">
        <f ca="1">SUMIF(Відомості!$A$3:$A$2067,$A701,Відомості!$E$1443:$E$2067)</f>
        <v>0</v>
      </c>
    </row>
    <row r="702" spans="1:5" ht="12.75">
      <c r="A702" s="5"/>
      <c r="B702" s="21"/>
      <c r="C702" s="4">
        <f>SUMIF(Відомості!$A$3:$A$2067,A702,Відомості!$C$3:$C$2067)</f>
        <v>0</v>
      </c>
      <c r="D702" s="4">
        <f ca="1">SUMIF(Відомості!$A$3:$A$2067,$A702,Відомості!$D$1443:$D$2067)</f>
        <v>0</v>
      </c>
      <c r="E702" s="4">
        <f ca="1">SUMIF(Відомості!$A$3:$A$2067,$A702,Відомості!$E$1443:$E$2067)</f>
        <v>0</v>
      </c>
    </row>
    <row r="703" spans="1:5" ht="12.75">
      <c r="A703" s="5"/>
      <c r="B703" s="21"/>
      <c r="C703" s="4">
        <f>SUMIF(Відомості!$A$3:$A$2067,A703,Відомості!$C$3:$C$2067)</f>
        <v>0</v>
      </c>
      <c r="D703" s="4">
        <f ca="1">SUMIF(Відомості!$A$3:$A$2067,$A703,Відомості!$D$1443:$D$2067)</f>
        <v>0</v>
      </c>
      <c r="E703" s="4">
        <f ca="1">SUMIF(Відомості!$A$3:$A$2067,$A703,Відомості!$E$1443:$E$2067)</f>
        <v>0</v>
      </c>
    </row>
    <row r="704" spans="1:5" ht="12.75">
      <c r="A704" s="5"/>
      <c r="B704" s="21"/>
      <c r="C704" s="4">
        <f>SUMIF(Відомості!$A$3:$A$2067,A704,Відомості!$C$3:$C$2067)</f>
        <v>0</v>
      </c>
      <c r="D704" s="4">
        <f ca="1">SUMIF(Відомості!$A$3:$A$2067,$A704,Відомості!$D$1443:$D$2067)</f>
        <v>0</v>
      </c>
      <c r="E704" s="4">
        <f ca="1">SUMIF(Відомості!$A$3:$A$2067,$A704,Відомості!$E$1443:$E$2067)</f>
        <v>0</v>
      </c>
    </row>
    <row r="705" spans="1:5" ht="12.75">
      <c r="A705" s="5"/>
      <c r="B705" s="21"/>
      <c r="C705" s="4">
        <f>SUMIF(Відомості!$A$3:$A$2067,A705,Відомості!$C$3:$C$2067)</f>
        <v>0</v>
      </c>
      <c r="D705" s="4">
        <f ca="1">SUMIF(Відомості!$A$3:$A$2067,$A705,Відомості!$D$1443:$D$2067)</f>
        <v>0</v>
      </c>
      <c r="E705" s="4">
        <f ca="1">SUMIF(Відомості!$A$3:$A$2067,$A705,Відомості!$E$1443:$E$2067)</f>
        <v>0</v>
      </c>
    </row>
    <row r="706" spans="1:5" ht="12.75">
      <c r="A706" s="5"/>
      <c r="B706" s="21"/>
      <c r="C706" s="4">
        <f>SUMIF(Відомості!$A$3:$A$2067,A706,Відомості!$C$3:$C$2067)</f>
        <v>0</v>
      </c>
      <c r="D706" s="4">
        <f ca="1">SUMIF(Відомості!$A$3:$A$2067,$A706,Відомості!$D$1443:$D$2067)</f>
        <v>0</v>
      </c>
      <c r="E706" s="4">
        <f ca="1">SUMIF(Відомості!$A$3:$A$2067,$A706,Відомості!$E$1443:$E$2067)</f>
        <v>0</v>
      </c>
    </row>
    <row r="707" spans="1:5" ht="12.75">
      <c r="A707" s="5"/>
      <c r="B707" s="21"/>
      <c r="C707" s="4">
        <f>SUMIF(Відомості!$A$3:$A$2067,A707,Відомості!$C$3:$C$2067)</f>
        <v>0</v>
      </c>
      <c r="D707" s="4">
        <f ca="1">SUMIF(Відомості!$A$3:$A$2067,$A707,Відомості!$D$1443:$D$2067)</f>
        <v>0</v>
      </c>
      <c r="E707" s="4">
        <f ca="1">SUMIF(Відомості!$A$3:$A$2067,$A707,Відомості!$E$1443:$E$2067)</f>
        <v>0</v>
      </c>
    </row>
    <row r="708" spans="1:5" ht="12.75">
      <c r="A708" s="5"/>
      <c r="B708" s="21"/>
      <c r="C708" s="4">
        <f>SUMIF(Відомості!$A$3:$A$2067,A708,Відомості!$C$3:$C$2067)</f>
        <v>0</v>
      </c>
      <c r="D708" s="4">
        <f ca="1">SUMIF(Відомості!$A$3:$A$2067,$A708,Відомості!$D$1443:$D$2067)</f>
        <v>0</v>
      </c>
      <c r="E708" s="4">
        <f ca="1">SUMIF(Відомості!$A$3:$A$2067,$A708,Відомості!$E$1443:$E$2067)</f>
        <v>0</v>
      </c>
    </row>
    <row r="709" spans="1:5" ht="12.75">
      <c r="A709" s="5"/>
      <c r="B709" s="21"/>
      <c r="C709" s="4">
        <f>SUMIF(Відомості!$A$3:$A$2067,A709,Відомості!$C$3:$C$2067)</f>
        <v>0</v>
      </c>
      <c r="D709" s="4">
        <f ca="1">SUMIF(Відомості!$A$3:$A$2067,$A709,Відомості!$D$1443:$D$2067)</f>
        <v>0</v>
      </c>
      <c r="E709" s="4">
        <f ca="1">SUMIF(Відомості!$A$3:$A$2067,$A709,Відомості!$E$1443:$E$2067)</f>
        <v>0</v>
      </c>
    </row>
    <row r="710" spans="1:5" ht="12.75">
      <c r="A710" s="5"/>
      <c r="B710" s="21"/>
      <c r="C710" s="4">
        <f>SUMIF(Відомості!$A$3:$A$2067,A710,Відомості!$C$3:$C$2067)</f>
        <v>0</v>
      </c>
      <c r="D710" s="4">
        <f ca="1">SUMIF(Відомості!$A$3:$A$2067,$A710,Відомості!$D$1443:$D$2067)</f>
        <v>0</v>
      </c>
      <c r="E710" s="4">
        <f ca="1">SUMIF(Відомості!$A$3:$A$2067,$A710,Відомості!$E$1443:$E$2067)</f>
        <v>0</v>
      </c>
    </row>
    <row r="711" spans="1:5" ht="12.75">
      <c r="A711" s="5"/>
      <c r="B711" s="21"/>
      <c r="C711" s="4">
        <f>SUMIF(Відомості!$A$3:$A$2067,A711,Відомості!$C$3:$C$2067)</f>
        <v>0</v>
      </c>
      <c r="D711" s="4">
        <f ca="1">SUMIF(Відомості!$A$3:$A$2067,$A711,Відомості!$D$1443:$D$2067)</f>
        <v>0</v>
      </c>
      <c r="E711" s="4">
        <f ca="1">SUMIF(Відомості!$A$3:$A$2067,$A711,Відомості!$E$1443:$E$2067)</f>
        <v>0</v>
      </c>
    </row>
    <row r="712" spans="1:5" ht="12.75">
      <c r="A712" s="5"/>
      <c r="B712" s="21"/>
      <c r="C712" s="4">
        <f>SUMIF(Відомості!$A$3:$A$2067,A712,Відомості!$C$3:$C$2067)</f>
        <v>0</v>
      </c>
      <c r="D712" s="4">
        <f ca="1">SUMIF(Відомості!$A$3:$A$2067,$A712,Відомості!$D$1443:$D$2067)</f>
        <v>0</v>
      </c>
      <c r="E712" s="4">
        <f ca="1">SUMIF(Відомості!$A$3:$A$2067,$A712,Відомості!$E$1443:$E$2067)</f>
        <v>0</v>
      </c>
    </row>
    <row r="713" spans="1:5" ht="12.75">
      <c r="A713" s="5"/>
      <c r="B713" s="21"/>
      <c r="C713" s="4">
        <f>SUMIF(Відомості!$A$3:$A$2067,A713,Відомості!$C$3:$C$2067)</f>
        <v>0</v>
      </c>
      <c r="D713" s="4">
        <f ca="1">SUMIF(Відомості!$A$3:$A$2067,$A713,Відомості!$D$1443:$D$2067)</f>
        <v>0</v>
      </c>
      <c r="E713" s="4">
        <f ca="1">SUMIF(Відомості!$A$3:$A$2067,$A713,Відомості!$E$1443:$E$2067)</f>
        <v>0</v>
      </c>
    </row>
    <row r="714" spans="1:5" ht="12.75">
      <c r="A714" s="5"/>
      <c r="B714" s="21"/>
      <c r="C714" s="4">
        <f>SUMIF(Відомості!$A$3:$A$2067,A714,Відомості!$C$3:$C$2067)</f>
        <v>0</v>
      </c>
      <c r="D714" s="4">
        <f ca="1">SUMIF(Відомості!$A$3:$A$2067,$A714,Відомості!$D$1443:$D$2067)</f>
        <v>0</v>
      </c>
      <c r="E714" s="4">
        <f ca="1">SUMIF(Відомості!$A$3:$A$2067,$A714,Відомості!$E$1443:$E$2067)</f>
        <v>0</v>
      </c>
    </row>
    <row r="715" spans="1:5" ht="12.75">
      <c r="A715" s="5"/>
      <c r="B715" s="21"/>
      <c r="C715" s="4">
        <f>SUMIF(Відомості!$A$3:$A$2067,A715,Відомості!$C$3:$C$2067)</f>
        <v>0</v>
      </c>
      <c r="D715" s="4">
        <f ca="1">SUMIF(Відомості!$A$3:$A$2067,$A715,Відомості!$D$1443:$D$2067)</f>
        <v>0</v>
      </c>
      <c r="E715" s="4">
        <f ca="1">SUMIF(Відомості!$A$3:$A$2067,$A715,Відомості!$E$1443:$E$2067)</f>
        <v>0</v>
      </c>
    </row>
    <row r="716" spans="1:5" ht="12.75">
      <c r="A716" s="5"/>
      <c r="B716" s="21"/>
      <c r="C716" s="4">
        <f>SUMIF(Відомості!$A$3:$A$2067,A716,Відомості!$C$3:$C$2067)</f>
        <v>0</v>
      </c>
      <c r="D716" s="4">
        <f ca="1">SUMIF(Відомості!$A$3:$A$2067,$A716,Відомості!$D$1443:$D$2067)</f>
        <v>0</v>
      </c>
      <c r="E716" s="4">
        <f ca="1">SUMIF(Відомості!$A$3:$A$2067,$A716,Відомості!$E$1443:$E$2067)</f>
        <v>0</v>
      </c>
    </row>
    <row r="717" spans="1:5" ht="12.75">
      <c r="A717" s="5"/>
      <c r="B717" s="21"/>
      <c r="C717" s="4">
        <f>SUMIF(Відомості!$A$3:$A$2067,A717,Відомості!$C$3:$C$2067)</f>
        <v>0</v>
      </c>
      <c r="D717" s="4">
        <f ca="1">SUMIF(Відомості!$A$3:$A$2067,$A717,Відомості!$D$1443:$D$2067)</f>
        <v>0</v>
      </c>
      <c r="E717" s="4">
        <f ca="1">SUMIF(Відомості!$A$3:$A$2067,$A717,Відомості!$E$1443:$E$2067)</f>
        <v>0</v>
      </c>
    </row>
    <row r="718" spans="1:5" ht="12.75">
      <c r="A718" s="5"/>
      <c r="B718" s="21"/>
      <c r="C718" s="4">
        <f>SUMIF(Відомості!$A$3:$A$2067,A718,Відомості!$C$3:$C$2067)</f>
        <v>0</v>
      </c>
      <c r="D718" s="4">
        <f ca="1">SUMIF(Відомості!$A$3:$A$2067,$A718,Відомості!$D$1443:$D$2067)</f>
        <v>0</v>
      </c>
      <c r="E718" s="4">
        <f ca="1">SUMIF(Відомості!$A$3:$A$2067,$A718,Відомості!$E$1443:$E$2067)</f>
        <v>0</v>
      </c>
    </row>
    <row r="719" spans="1:5" ht="12.75">
      <c r="A719" s="5"/>
      <c r="B719" s="21"/>
      <c r="C719" s="4">
        <f>SUMIF(Відомості!$A$3:$A$2067,A719,Відомості!$C$3:$C$2067)</f>
        <v>0</v>
      </c>
      <c r="D719" s="4">
        <f ca="1">SUMIF(Відомості!$A$3:$A$2067,$A719,Відомості!$D$1443:$D$2067)</f>
        <v>0</v>
      </c>
      <c r="E719" s="4">
        <f ca="1">SUMIF(Відомості!$A$3:$A$2067,$A719,Відомості!$E$1443:$E$2067)</f>
        <v>0</v>
      </c>
    </row>
    <row r="720" spans="1:5" ht="12.75">
      <c r="A720" s="5"/>
      <c r="B720" s="21"/>
      <c r="C720" s="4">
        <f>SUMIF(Відомості!$A$3:$A$2067,A720,Відомості!$C$3:$C$2067)</f>
        <v>0</v>
      </c>
      <c r="D720" s="4">
        <f ca="1">SUMIF(Відомості!$A$3:$A$2067,$A720,Відомості!$D$1443:$D$2067)</f>
        <v>0</v>
      </c>
      <c r="E720" s="4">
        <f ca="1">SUMIF(Відомості!$A$3:$A$2067,$A720,Відомості!$E$1443:$E$2067)</f>
        <v>0</v>
      </c>
    </row>
    <row r="721" spans="1:5" ht="12.75">
      <c r="A721" s="5"/>
      <c r="B721" s="21"/>
      <c r="C721" s="4">
        <f>SUMIF(Відомості!$A$3:$A$2067,A721,Відомості!$C$3:$C$2067)</f>
        <v>0</v>
      </c>
      <c r="D721" s="4">
        <f ca="1">SUMIF(Відомості!$A$3:$A$2067,$A721,Відомості!$D$1443:$D$2067)</f>
        <v>0</v>
      </c>
      <c r="E721" s="4">
        <f ca="1">SUMIF(Відомості!$A$3:$A$2067,$A721,Відомості!$E$1443:$E$2067)</f>
        <v>0</v>
      </c>
    </row>
    <row r="722" spans="1:5" ht="12.75">
      <c r="A722" s="5"/>
      <c r="B722" s="21"/>
      <c r="C722" s="4">
        <f>SUMIF(Відомості!$A$3:$A$2067,A722,Відомості!$C$3:$C$2067)</f>
        <v>0</v>
      </c>
      <c r="D722" s="4">
        <f ca="1">SUMIF(Відомості!$A$3:$A$2067,$A722,Відомості!$D$1443:$D$2067)</f>
        <v>0</v>
      </c>
      <c r="E722" s="4">
        <f ca="1">SUMIF(Відомості!$A$3:$A$2067,$A722,Відомості!$E$1443:$E$2067)</f>
        <v>0</v>
      </c>
    </row>
    <row r="723" spans="1:5" ht="12.75">
      <c r="A723" s="5"/>
      <c r="B723" s="21"/>
      <c r="C723" s="4">
        <f>SUMIF(Відомості!$A$3:$A$2067,A723,Відомості!$C$3:$C$2067)</f>
        <v>0</v>
      </c>
      <c r="D723" s="4">
        <f ca="1">SUMIF(Відомості!$A$3:$A$2067,$A723,Відомості!$D$1443:$D$2067)</f>
        <v>0</v>
      </c>
      <c r="E723" s="4">
        <f ca="1">SUMIF(Відомості!$A$3:$A$2067,$A723,Відомості!$E$1443:$E$2067)</f>
        <v>0</v>
      </c>
    </row>
    <row r="724" spans="1:5" ht="12.75">
      <c r="A724" s="5"/>
      <c r="B724" s="21"/>
      <c r="C724" s="4">
        <f>SUMIF(Відомості!$A$3:$A$2067,A724,Відомості!$C$3:$C$2067)</f>
        <v>0</v>
      </c>
      <c r="D724" s="4">
        <f ca="1">SUMIF(Відомості!$A$3:$A$2067,$A724,Відомості!$D$1443:$D$2067)</f>
        <v>0</v>
      </c>
      <c r="E724" s="4">
        <f ca="1">SUMIF(Відомості!$A$3:$A$2067,$A724,Відомості!$E$1443:$E$2067)</f>
        <v>0</v>
      </c>
    </row>
    <row r="725" spans="1:5" ht="12.75">
      <c r="A725" s="5"/>
      <c r="B725" s="21"/>
      <c r="C725" s="4">
        <f>SUMIF(Відомості!$A$3:$A$2067,A725,Відомості!$C$3:$C$2067)</f>
        <v>0</v>
      </c>
      <c r="D725" s="4">
        <f ca="1">SUMIF(Відомості!$A$3:$A$2067,$A725,Відомості!$D$1443:$D$2067)</f>
        <v>0</v>
      </c>
      <c r="E725" s="4">
        <f ca="1">SUMIF(Відомості!$A$3:$A$2067,$A725,Відомості!$E$1443:$E$2067)</f>
        <v>0</v>
      </c>
    </row>
    <row r="726" spans="1:5" ht="12.75">
      <c r="A726" s="5"/>
      <c r="B726" s="21"/>
      <c r="C726" s="4">
        <f>SUMIF(Відомості!$A$3:$A$2067,A726,Відомості!$C$3:$C$2067)</f>
        <v>0</v>
      </c>
      <c r="D726" s="4">
        <f ca="1">SUMIF(Відомості!$A$3:$A$2067,$A726,Відомості!$D$1443:$D$2067)</f>
        <v>0</v>
      </c>
      <c r="E726" s="4">
        <f ca="1">SUMIF(Відомості!$A$3:$A$2067,$A726,Відомості!$E$1443:$E$2067)</f>
        <v>0</v>
      </c>
    </row>
    <row r="727" spans="1:5" ht="12.75">
      <c r="A727" s="5"/>
      <c r="B727" s="21"/>
      <c r="C727" s="4">
        <f>SUMIF(Відомості!$A$3:$A$2067,A727,Відомості!$C$3:$C$2067)</f>
        <v>0</v>
      </c>
      <c r="D727" s="4">
        <f ca="1">SUMIF(Відомості!$A$3:$A$2067,$A727,Відомості!$D$1443:$D$2067)</f>
        <v>0</v>
      </c>
      <c r="E727" s="4">
        <f ca="1">SUMIF(Відомості!$A$3:$A$2067,$A727,Відомості!$E$1443:$E$2067)</f>
        <v>0</v>
      </c>
    </row>
    <row r="728" spans="1:5" ht="12.75">
      <c r="A728" s="5"/>
      <c r="B728" s="21"/>
      <c r="C728" s="4">
        <f>SUMIF(Відомості!$A$3:$A$2067,A728,Відомості!$C$3:$C$2067)</f>
        <v>0</v>
      </c>
      <c r="D728" s="4">
        <f ca="1">SUMIF(Відомості!$A$3:$A$2067,$A728,Відомості!$D$1443:$D$2067)</f>
        <v>0</v>
      </c>
      <c r="E728" s="4">
        <f ca="1">SUMIF(Відомості!$A$3:$A$2067,$A728,Відомості!$E$1443:$E$2067)</f>
        <v>0</v>
      </c>
    </row>
    <row r="729" spans="1:5" ht="12.75">
      <c r="A729" s="5"/>
      <c r="B729" s="21"/>
      <c r="C729" s="4">
        <f>SUMIF(Відомості!$A$3:$A$2067,A729,Відомості!$C$3:$C$2067)</f>
        <v>0</v>
      </c>
      <c r="D729" s="4">
        <f ca="1">SUMIF(Відомості!$A$3:$A$2067,$A729,Відомості!$D$1443:$D$2067)</f>
        <v>0</v>
      </c>
      <c r="E729" s="4">
        <f ca="1">SUMIF(Відомості!$A$3:$A$2067,$A729,Відомості!$E$1443:$E$2067)</f>
        <v>0</v>
      </c>
    </row>
    <row r="730" spans="1:5" ht="12.75">
      <c r="A730" s="5"/>
      <c r="B730" s="21"/>
      <c r="C730" s="4">
        <f>SUMIF(Відомості!$A$3:$A$2067,A730,Відомості!$C$3:$C$2067)</f>
        <v>0</v>
      </c>
      <c r="D730" s="4">
        <f ca="1">SUMIF(Відомості!$A$3:$A$2067,$A730,Відомості!$D$1443:$D$2067)</f>
        <v>0</v>
      </c>
      <c r="E730" s="4">
        <f ca="1">SUMIF(Відомості!$A$3:$A$2067,$A730,Відомості!$E$1443:$E$2067)</f>
        <v>0</v>
      </c>
    </row>
    <row r="731" spans="1:5" ht="12.75">
      <c r="A731" s="5"/>
      <c r="B731" s="21"/>
      <c r="C731" s="4">
        <f>SUMIF(Відомості!$A$3:$A$2067,A731,Відомості!$C$3:$C$2067)</f>
        <v>0</v>
      </c>
      <c r="D731" s="4">
        <f ca="1">SUMIF(Відомості!$A$3:$A$2067,$A731,Відомості!$D$1443:$D$2067)</f>
        <v>0</v>
      </c>
      <c r="E731" s="4">
        <f ca="1">SUMIF(Відомості!$A$3:$A$2067,$A731,Відомості!$E$1443:$E$2067)</f>
        <v>0</v>
      </c>
    </row>
    <row r="732" spans="1:5" ht="12.75">
      <c r="A732" s="5"/>
      <c r="B732" s="21"/>
      <c r="C732" s="4">
        <f>SUMIF(Відомості!$A$3:$A$2067,A732,Відомості!$C$3:$C$2067)</f>
        <v>0</v>
      </c>
      <c r="D732" s="4">
        <f ca="1">SUMIF(Відомості!$A$3:$A$2067,$A732,Відомості!$D$1443:$D$2067)</f>
        <v>0</v>
      </c>
      <c r="E732" s="4">
        <f ca="1">SUMIF(Відомості!$A$3:$A$2067,$A732,Відомості!$E$1443:$E$2067)</f>
        <v>0</v>
      </c>
    </row>
    <row r="733" spans="1:5" ht="12.75">
      <c r="A733" s="5"/>
      <c r="B733" s="21"/>
      <c r="C733" s="4">
        <f>SUMIF(Відомості!$A$3:$A$2067,A733,Відомості!$C$3:$C$2067)</f>
        <v>0</v>
      </c>
      <c r="D733" s="4">
        <f ca="1">SUMIF(Відомості!$A$3:$A$2067,$A733,Відомості!$D$1443:$D$2067)</f>
        <v>0</v>
      </c>
      <c r="E733" s="4">
        <f ca="1">SUMIF(Відомості!$A$3:$A$2067,$A733,Відомості!$E$1443:$E$2067)</f>
        <v>0</v>
      </c>
    </row>
    <row r="734" spans="1:5" ht="12.75">
      <c r="A734" s="5"/>
      <c r="B734" s="21"/>
      <c r="C734" s="4">
        <f>SUMIF(Відомості!$A$3:$A$2067,A734,Відомості!$C$3:$C$2067)</f>
        <v>0</v>
      </c>
      <c r="D734" s="4">
        <f ca="1">SUMIF(Відомості!$A$3:$A$2067,$A734,Відомості!$D$1443:$D$2067)</f>
        <v>0</v>
      </c>
      <c r="E734" s="4">
        <f ca="1">SUMIF(Відомості!$A$3:$A$2067,$A734,Відомості!$E$1443:$E$2067)</f>
        <v>0</v>
      </c>
    </row>
    <row r="735" spans="1:5" ht="12.75">
      <c r="A735" s="5"/>
      <c r="B735" s="21"/>
      <c r="C735" s="4">
        <f>SUMIF(Відомості!$A$3:$A$2067,A735,Відомості!$C$3:$C$2067)</f>
        <v>0</v>
      </c>
      <c r="D735" s="4">
        <f ca="1">SUMIF(Відомості!$A$3:$A$2067,$A735,Відомості!$D$1443:$D$2067)</f>
        <v>0</v>
      </c>
      <c r="E735" s="4">
        <f ca="1">SUMIF(Відомості!$A$3:$A$2067,$A735,Відомості!$E$1443:$E$2067)</f>
        <v>0</v>
      </c>
    </row>
    <row r="736" spans="1:5" ht="12.75">
      <c r="A736" s="5"/>
      <c r="B736" s="21"/>
      <c r="C736" s="4">
        <f>SUMIF(Відомості!$A$3:$A$2067,A736,Відомості!$C$3:$C$2067)</f>
        <v>0</v>
      </c>
      <c r="D736" s="4">
        <f ca="1">SUMIF(Відомості!$A$3:$A$2067,$A736,Відомості!$D$1443:$D$2067)</f>
        <v>0</v>
      </c>
      <c r="E736" s="4">
        <f ca="1">SUMIF(Відомості!$A$3:$A$2067,$A736,Відомості!$E$1443:$E$2067)</f>
        <v>0</v>
      </c>
    </row>
    <row r="737" spans="1:5" ht="12.75">
      <c r="A737" s="5"/>
      <c r="B737" s="21"/>
      <c r="C737" s="4">
        <f>SUMIF(Відомості!$A$3:$A$2067,A737,Відомості!$C$3:$C$2067)</f>
        <v>0</v>
      </c>
      <c r="D737" s="4">
        <f ca="1">SUMIF(Відомості!$A$3:$A$2067,$A737,Відомості!$D$1443:$D$2067)</f>
        <v>0</v>
      </c>
      <c r="E737" s="4">
        <f ca="1">SUMIF(Відомості!$A$3:$A$2067,$A737,Відомості!$E$1443:$E$2067)</f>
        <v>0</v>
      </c>
    </row>
    <row r="738" spans="1:5" ht="12.75">
      <c r="A738" s="5"/>
      <c r="B738" s="21"/>
      <c r="C738" s="4">
        <f>SUMIF(Відомості!$A$3:$A$2067,A738,Відомості!$C$3:$C$2067)</f>
        <v>0</v>
      </c>
      <c r="D738" s="4">
        <f ca="1">SUMIF(Відомості!$A$3:$A$2067,$A738,Відомості!$D$1443:$D$2067)</f>
        <v>0</v>
      </c>
      <c r="E738" s="4">
        <f ca="1">SUMIF(Відомості!$A$3:$A$2067,$A738,Відомості!$E$1443:$E$2067)</f>
        <v>0</v>
      </c>
    </row>
    <row r="739" spans="1:5" ht="12.75">
      <c r="A739" s="5"/>
      <c r="B739" s="21"/>
      <c r="C739" s="4">
        <f>SUMIF(Відомості!$A$3:$A$2067,A739,Відомості!$C$3:$C$2067)</f>
        <v>0</v>
      </c>
      <c r="D739" s="4">
        <f ca="1">SUMIF(Відомості!$A$3:$A$2067,$A739,Відомості!$D$1443:$D$2067)</f>
        <v>0</v>
      </c>
      <c r="E739" s="4">
        <f ca="1">SUMIF(Відомості!$A$3:$A$2067,$A739,Відомості!$E$1443:$E$2067)</f>
        <v>0</v>
      </c>
    </row>
    <row r="740" spans="1:5" ht="12.75">
      <c r="A740" s="5"/>
      <c r="B740" s="21"/>
      <c r="C740" s="4">
        <f>SUMIF(Відомості!$A$3:$A$2067,A740,Відомості!$C$3:$C$2067)</f>
        <v>0</v>
      </c>
      <c r="D740" s="4">
        <f ca="1">SUMIF(Відомості!$A$3:$A$2067,$A740,Відомості!$D$1443:$D$2067)</f>
        <v>0</v>
      </c>
      <c r="E740" s="4">
        <f ca="1">SUMIF(Відомості!$A$3:$A$2067,$A740,Відомості!$E$1443:$E$2067)</f>
        <v>0</v>
      </c>
    </row>
    <row r="741" spans="1:5" ht="12.75">
      <c r="A741" s="5"/>
      <c r="B741" s="21"/>
      <c r="C741" s="4">
        <f>SUMIF(Відомості!$A$3:$A$2067,A741,Відомості!$C$3:$C$2067)</f>
        <v>0</v>
      </c>
      <c r="D741" s="4">
        <f ca="1">SUMIF(Відомості!$A$3:$A$2067,$A741,Відомості!$D$1443:$D$2067)</f>
        <v>0</v>
      </c>
      <c r="E741" s="4">
        <f ca="1">SUMIF(Відомості!$A$3:$A$2067,$A741,Відомості!$E$1443:$E$2067)</f>
        <v>0</v>
      </c>
    </row>
    <row r="742" spans="1:5" ht="12.75">
      <c r="A742" s="5"/>
      <c r="B742" s="21"/>
      <c r="C742" s="4">
        <f>SUMIF(Відомості!$A$3:$A$2067,A742,Відомості!$C$3:$C$2067)</f>
        <v>0</v>
      </c>
      <c r="D742" s="4">
        <f ca="1">SUMIF(Відомості!$A$3:$A$2067,$A742,Відомості!$D$1443:$D$2067)</f>
        <v>0</v>
      </c>
      <c r="E742" s="4">
        <f ca="1">SUMIF(Відомості!$A$3:$A$2067,$A742,Відомості!$E$1443:$E$2067)</f>
        <v>0</v>
      </c>
    </row>
    <row r="743" spans="1:5" ht="12.75">
      <c r="A743" s="5"/>
      <c r="B743" s="21"/>
      <c r="C743" s="4">
        <f>SUMIF(Відомості!$A$3:$A$2067,A743,Відомості!$C$3:$C$2067)</f>
        <v>0</v>
      </c>
      <c r="D743" s="4">
        <f ca="1">SUMIF(Відомості!$A$3:$A$2067,$A743,Відомості!$D$1443:$D$2067)</f>
        <v>0</v>
      </c>
      <c r="E743" s="4">
        <f ca="1">SUMIF(Відомості!$A$3:$A$2067,$A743,Відомості!$E$1443:$E$2067)</f>
        <v>0</v>
      </c>
    </row>
    <row r="744" spans="1:5" ht="12.75">
      <c r="A744" s="5"/>
      <c r="B744" s="21"/>
      <c r="C744" s="4">
        <f>SUMIF(Відомості!$A$3:$A$2067,A744,Відомості!$C$3:$C$2067)</f>
        <v>0</v>
      </c>
      <c r="D744" s="4">
        <f ca="1">SUMIF(Відомості!$A$3:$A$2067,$A744,Відомості!$D$1443:$D$2067)</f>
        <v>0</v>
      </c>
      <c r="E744" s="4">
        <f ca="1">SUMIF(Відомості!$A$3:$A$2067,$A744,Відомості!$E$1443:$E$2067)</f>
        <v>0</v>
      </c>
    </row>
    <row r="745" spans="1:5" ht="12.75">
      <c r="A745" s="5"/>
      <c r="B745" s="21"/>
      <c r="C745" s="4">
        <f>SUMIF(Відомості!$A$3:$A$2067,A745,Відомості!$C$3:$C$2067)</f>
        <v>0</v>
      </c>
      <c r="D745" s="4">
        <f ca="1">SUMIF(Відомості!$A$3:$A$2067,$A745,Відомості!$D$1443:$D$2067)</f>
        <v>0</v>
      </c>
      <c r="E745" s="4">
        <f ca="1">SUMIF(Відомості!$A$3:$A$2067,$A745,Відомості!$E$1443:$E$2067)</f>
        <v>0</v>
      </c>
    </row>
    <row r="746" spans="1:5" ht="12.75">
      <c r="A746" s="5"/>
      <c r="B746" s="21"/>
      <c r="C746" s="4">
        <f>SUMIF(Відомості!$A$3:$A$2067,A746,Відомості!$C$3:$C$2067)</f>
        <v>0</v>
      </c>
      <c r="D746" s="4">
        <f ca="1">SUMIF(Відомості!$A$3:$A$2067,$A746,Відомості!$D$1443:$D$2067)</f>
        <v>0</v>
      </c>
      <c r="E746" s="4">
        <f ca="1">SUMIF(Відомості!$A$3:$A$2067,$A746,Відомості!$E$1443:$E$2067)</f>
        <v>0</v>
      </c>
    </row>
    <row r="747" spans="1:5" ht="12.75">
      <c r="A747" s="5"/>
      <c r="B747" s="21"/>
      <c r="C747" s="4">
        <f>SUMIF(Відомості!$A$3:$A$2067,A747,Відомості!$C$3:$C$2067)</f>
        <v>0</v>
      </c>
      <c r="D747" s="4">
        <f ca="1">SUMIF(Відомості!$A$3:$A$2067,$A747,Відомості!$D$1443:$D$2067)</f>
        <v>0</v>
      </c>
      <c r="E747" s="4">
        <f ca="1">SUMIF(Відомості!$A$3:$A$2067,$A747,Відомості!$E$1443:$E$2067)</f>
        <v>0</v>
      </c>
    </row>
    <row r="748" spans="1:5" ht="12.75">
      <c r="A748" s="5"/>
      <c r="B748" s="21"/>
      <c r="C748" s="4">
        <f>SUMIF(Відомості!$A$3:$A$2067,A748,Відомості!$C$3:$C$2067)</f>
        <v>0</v>
      </c>
      <c r="D748" s="4">
        <f ca="1">SUMIF(Відомості!$A$3:$A$2067,$A748,Відомості!$D$1443:$D$2067)</f>
        <v>0</v>
      </c>
      <c r="E748" s="4">
        <f ca="1">SUMIF(Відомості!$A$3:$A$2067,$A748,Відомості!$E$1443:$E$2067)</f>
        <v>0</v>
      </c>
    </row>
    <row r="749" spans="1:5" ht="12.75">
      <c r="A749" s="5"/>
      <c r="B749" s="21"/>
      <c r="C749" s="4">
        <f>SUMIF(Відомості!$A$3:$A$2067,A749,Відомості!$C$3:$C$2067)</f>
        <v>0</v>
      </c>
      <c r="D749" s="4">
        <f ca="1">SUMIF(Відомості!$A$3:$A$2067,$A749,Відомості!$D$1443:$D$2067)</f>
        <v>0</v>
      </c>
      <c r="E749" s="4">
        <f ca="1">SUMIF(Відомості!$A$3:$A$2067,$A749,Відомості!$E$1443:$E$2067)</f>
        <v>0</v>
      </c>
    </row>
    <row r="750" spans="1:5" ht="12.75">
      <c r="A750" s="5"/>
      <c r="B750" s="21"/>
      <c r="C750" s="4">
        <f>SUMIF(Відомості!$A$3:$A$2067,A750,Відомості!$C$3:$C$2067)</f>
        <v>0</v>
      </c>
      <c r="D750" s="4">
        <f ca="1">SUMIF(Відомості!$A$3:$A$2067,$A750,Відомості!$D$1443:$D$2067)</f>
        <v>0</v>
      </c>
      <c r="E750" s="4">
        <f ca="1">SUMIF(Відомості!$A$3:$A$2067,$A750,Відомості!$E$1443:$E$2067)</f>
        <v>0</v>
      </c>
    </row>
    <row r="751" spans="1:5" ht="12.75">
      <c r="A751" s="5"/>
      <c r="B751" s="21"/>
      <c r="C751" s="4">
        <f>SUMIF(Відомості!$A$3:$A$2067,A751,Відомості!$C$3:$C$2067)</f>
        <v>0</v>
      </c>
      <c r="D751" s="4">
        <f ca="1">SUMIF(Відомості!$A$3:$A$2067,$A751,Відомості!$D$1443:$D$2067)</f>
        <v>0</v>
      </c>
      <c r="E751" s="4">
        <f ca="1">SUMIF(Відомості!$A$3:$A$2067,$A751,Відомості!$E$1443:$E$2067)</f>
        <v>0</v>
      </c>
    </row>
    <row r="752" spans="1:5" ht="12.75">
      <c r="A752" s="5"/>
      <c r="B752" s="21"/>
      <c r="C752" s="4">
        <f>SUMIF(Відомості!$A$3:$A$2067,A752,Відомості!$C$3:$C$2067)</f>
        <v>0</v>
      </c>
      <c r="D752" s="4">
        <f ca="1">SUMIF(Відомості!$A$3:$A$2067,$A752,Відомості!$D$1443:$D$2067)</f>
        <v>0</v>
      </c>
      <c r="E752" s="4">
        <f ca="1">SUMIF(Відомості!$A$3:$A$2067,$A752,Відомості!$E$1443:$E$2067)</f>
        <v>0</v>
      </c>
    </row>
    <row r="753" spans="1:5" ht="12.75">
      <c r="A753" s="5"/>
      <c r="B753" s="21"/>
      <c r="C753" s="4">
        <f>SUMIF(Відомості!$A$3:$A$2067,A753,Відомості!$C$3:$C$2067)</f>
        <v>0</v>
      </c>
      <c r="D753" s="4">
        <f ca="1">SUMIF(Відомості!$A$3:$A$2067,$A753,Відомості!$D$1443:$D$2067)</f>
        <v>0</v>
      </c>
      <c r="E753" s="4">
        <f ca="1">SUMIF(Відомості!$A$3:$A$2067,$A753,Відомості!$E$1443:$E$2067)</f>
        <v>0</v>
      </c>
    </row>
    <row r="754" spans="1:5" ht="12.75">
      <c r="A754" s="5"/>
      <c r="B754" s="21"/>
      <c r="C754" s="4">
        <f>SUMIF(Відомості!$A$3:$A$2067,A754,Відомості!$C$3:$C$2067)</f>
        <v>0</v>
      </c>
      <c r="D754" s="4">
        <f ca="1">SUMIF(Відомості!$A$3:$A$2067,$A754,Відомості!$D$1443:$D$2067)</f>
        <v>0</v>
      </c>
      <c r="E754" s="4">
        <f ca="1">SUMIF(Відомості!$A$3:$A$2067,$A754,Відомості!$E$1443:$E$2067)</f>
        <v>0</v>
      </c>
    </row>
    <row r="755" spans="1:5" ht="12.75">
      <c r="A755" s="5"/>
      <c r="B755" s="21"/>
      <c r="C755" s="4">
        <f>SUMIF(Відомості!$A$3:$A$2067,A755,Відомості!$C$3:$C$2067)</f>
        <v>0</v>
      </c>
      <c r="D755" s="4">
        <f ca="1">SUMIF(Відомості!$A$3:$A$2067,$A755,Відомості!$D$1443:$D$2067)</f>
        <v>0</v>
      </c>
      <c r="E755" s="4">
        <f ca="1">SUMIF(Відомості!$A$3:$A$2067,$A755,Відомості!$E$1443:$E$2067)</f>
        <v>0</v>
      </c>
    </row>
    <row r="756" spans="1:5" ht="12.75">
      <c r="A756" s="5"/>
      <c r="B756" s="21"/>
      <c r="C756" s="4">
        <f>SUMIF(Відомості!$A$3:$A$2067,A756,Відомості!$C$3:$C$2067)</f>
        <v>0</v>
      </c>
      <c r="D756" s="4">
        <f ca="1">SUMIF(Відомості!$A$3:$A$2067,$A756,Відомості!$D$1443:$D$2067)</f>
        <v>0</v>
      </c>
      <c r="E756" s="4">
        <f ca="1">SUMIF(Відомості!$A$3:$A$2067,$A756,Відомості!$E$1443:$E$2067)</f>
        <v>0</v>
      </c>
    </row>
    <row r="757" spans="1:5" ht="12.75">
      <c r="A757" s="5"/>
      <c r="B757" s="21"/>
      <c r="C757" s="4">
        <f>SUMIF(Відомості!$A$3:$A$2067,A757,Відомості!$C$3:$C$2067)</f>
        <v>0</v>
      </c>
      <c r="D757" s="4">
        <f ca="1">SUMIF(Відомості!$A$3:$A$2067,$A757,Відомості!$D$1443:$D$2067)</f>
        <v>0</v>
      </c>
      <c r="E757" s="4">
        <f ca="1">SUMIF(Відомості!$A$3:$A$2067,$A757,Відомості!$E$1443:$E$2067)</f>
        <v>0</v>
      </c>
    </row>
    <row r="758" spans="1:5" ht="12.75">
      <c r="A758" s="5"/>
      <c r="B758" s="21"/>
      <c r="C758" s="4">
        <f>SUMIF(Відомості!$A$3:$A$2067,A758,Відомості!$C$3:$C$2067)</f>
        <v>0</v>
      </c>
      <c r="D758" s="4">
        <f ca="1">SUMIF(Відомості!$A$3:$A$2067,$A758,Відомості!$D$1443:$D$2067)</f>
        <v>0</v>
      </c>
      <c r="E758" s="4">
        <f ca="1">SUMIF(Відомості!$A$3:$A$2067,$A758,Відомості!$E$1443:$E$2067)</f>
        <v>0</v>
      </c>
    </row>
    <row r="759" spans="1:5" ht="12.75">
      <c r="A759" s="5"/>
      <c r="B759" s="21"/>
      <c r="C759" s="4">
        <f>SUMIF(Відомості!$A$3:$A$2067,A759,Відомості!$C$3:$C$2067)</f>
        <v>0</v>
      </c>
      <c r="D759" s="4">
        <f ca="1">SUMIF(Відомості!$A$3:$A$2067,$A759,Відомості!$D$1443:$D$2067)</f>
        <v>0</v>
      </c>
      <c r="E759" s="4">
        <f ca="1">SUMIF(Відомості!$A$3:$A$2067,$A759,Відомості!$E$1443:$E$2067)</f>
        <v>0</v>
      </c>
    </row>
    <row r="760" spans="1:5" ht="12.75">
      <c r="A760" s="5"/>
      <c r="B760" s="21"/>
      <c r="C760" s="4">
        <f>SUMIF(Відомості!$A$3:$A$2067,A760,Відомості!$C$3:$C$2067)</f>
        <v>0</v>
      </c>
      <c r="D760" s="4">
        <f ca="1">SUMIF(Відомості!$A$3:$A$2067,$A760,Відомості!$D$1443:$D$2067)</f>
        <v>0</v>
      </c>
      <c r="E760" s="4">
        <f ca="1">SUMIF(Відомості!$A$3:$A$2067,$A760,Відомості!$E$1443:$E$2067)</f>
        <v>0</v>
      </c>
    </row>
    <row r="761" spans="1:5" ht="12.75">
      <c r="A761" s="5"/>
      <c r="B761" s="21"/>
      <c r="C761" s="4">
        <f>SUMIF(Відомості!$A$3:$A$2067,A761,Відомості!$C$3:$C$2067)</f>
        <v>0</v>
      </c>
      <c r="D761" s="4">
        <f ca="1">SUMIF(Відомості!$A$3:$A$2067,$A761,Відомості!$D$1443:$D$2067)</f>
        <v>0</v>
      </c>
      <c r="E761" s="4">
        <f ca="1">SUMIF(Відомості!$A$3:$A$2067,$A761,Відомості!$E$1443:$E$2067)</f>
        <v>0</v>
      </c>
    </row>
    <row r="762" spans="1:5" ht="12.75">
      <c r="A762" s="5"/>
      <c r="B762" s="21"/>
      <c r="C762" s="4">
        <f>SUMIF(Відомості!$A$3:$A$2067,A762,Відомості!$C$3:$C$2067)</f>
        <v>0</v>
      </c>
      <c r="D762" s="4">
        <f ca="1">SUMIF(Відомості!$A$3:$A$2067,$A762,Відомості!$D$1443:$D$2067)</f>
        <v>0</v>
      </c>
      <c r="E762" s="4">
        <f ca="1">SUMIF(Відомості!$A$3:$A$2067,$A762,Відомості!$E$1443:$E$2067)</f>
        <v>0</v>
      </c>
    </row>
    <row r="763" spans="1:5" ht="12.75">
      <c r="A763" s="5"/>
      <c r="B763" s="21"/>
      <c r="C763" s="4">
        <f>SUMIF(Відомості!$A$3:$A$2067,A763,Відомості!$C$3:$C$2067)</f>
        <v>0</v>
      </c>
      <c r="D763" s="4">
        <f ca="1">SUMIF(Відомості!$A$3:$A$2067,$A763,Відомості!$D$1443:$D$2067)</f>
        <v>0</v>
      </c>
      <c r="E763" s="4">
        <f ca="1">SUMIF(Відомості!$A$3:$A$2067,$A763,Відомості!$E$1443:$E$2067)</f>
        <v>0</v>
      </c>
    </row>
    <row r="764" spans="1:5" ht="12.75">
      <c r="A764" s="5"/>
      <c r="B764" s="21"/>
      <c r="C764" s="4">
        <f>SUMIF(Відомості!$A$3:$A$2067,A764,Відомості!$C$3:$C$2067)</f>
        <v>0</v>
      </c>
      <c r="D764" s="4">
        <f ca="1">SUMIF(Відомості!$A$3:$A$2067,$A764,Відомості!$D$1443:$D$2067)</f>
        <v>0</v>
      </c>
      <c r="E764" s="4">
        <f ca="1">SUMIF(Відомості!$A$3:$A$2067,$A764,Відомості!$E$1443:$E$2067)</f>
        <v>0</v>
      </c>
    </row>
    <row r="765" spans="1:5" ht="12.75">
      <c r="A765" s="5"/>
      <c r="B765" s="21"/>
      <c r="C765" s="4">
        <f>SUMIF(Відомості!$A$3:$A$2067,A765,Відомості!$C$3:$C$2067)</f>
        <v>0</v>
      </c>
      <c r="D765" s="4">
        <f ca="1">SUMIF(Відомості!$A$3:$A$2067,$A765,Відомості!$D$1443:$D$2067)</f>
        <v>0</v>
      </c>
      <c r="E765" s="4">
        <f ca="1">SUMIF(Відомості!$A$3:$A$2067,$A765,Відомості!$E$1443:$E$2067)</f>
        <v>0</v>
      </c>
    </row>
    <row r="766" spans="1:5" ht="12.75">
      <c r="A766" s="5"/>
      <c r="B766" s="21"/>
      <c r="C766" s="4">
        <f>SUMIF(Відомості!$A$3:$A$2067,A766,Відомості!$C$3:$C$2067)</f>
        <v>0</v>
      </c>
      <c r="D766" s="4">
        <f ca="1">SUMIF(Відомості!$A$3:$A$2067,$A766,Відомості!$D$1443:$D$2067)</f>
        <v>0</v>
      </c>
      <c r="E766" s="4">
        <f ca="1">SUMIF(Відомості!$A$3:$A$2067,$A766,Відомості!$E$1443:$E$2067)</f>
        <v>0</v>
      </c>
    </row>
    <row r="767" spans="1:5" ht="12.75">
      <c r="A767" s="5"/>
      <c r="B767" s="21"/>
      <c r="C767" s="4">
        <f>SUMIF(Відомості!$A$3:$A$2067,A767,Відомості!$C$3:$C$2067)</f>
        <v>0</v>
      </c>
      <c r="D767" s="4">
        <f ca="1">SUMIF(Відомості!$A$3:$A$2067,$A767,Відомості!$D$1443:$D$2067)</f>
        <v>0</v>
      </c>
      <c r="E767" s="4">
        <f ca="1">SUMIF(Відомості!$A$3:$A$2067,$A767,Відомості!$E$1443:$E$2067)</f>
        <v>0</v>
      </c>
    </row>
    <row r="768" spans="1:5" ht="12.75">
      <c r="A768" s="5"/>
      <c r="B768" s="21"/>
      <c r="C768" s="4">
        <f>SUMIF(Відомості!$A$3:$A$2067,A768,Відомості!$C$3:$C$2067)</f>
        <v>0</v>
      </c>
      <c r="D768" s="4">
        <f ca="1">SUMIF(Відомості!$A$3:$A$2067,$A768,Відомості!$D$1443:$D$2067)</f>
        <v>0</v>
      </c>
      <c r="E768" s="4">
        <f ca="1">SUMIF(Відомості!$A$3:$A$2067,$A768,Відомості!$E$1443:$E$2067)</f>
        <v>0</v>
      </c>
    </row>
    <row r="769" spans="1:5" ht="12.75">
      <c r="A769" s="5"/>
      <c r="B769" s="21"/>
      <c r="C769" s="4">
        <f>SUMIF(Відомості!$A$3:$A$2067,A769,Відомості!$C$3:$C$2067)</f>
        <v>0</v>
      </c>
      <c r="D769" s="4">
        <f ca="1">SUMIF(Відомості!$A$3:$A$2067,$A769,Відомості!$D$1443:$D$2067)</f>
        <v>0</v>
      </c>
      <c r="E769" s="4">
        <f ca="1">SUMIF(Відомості!$A$3:$A$2067,$A769,Відомості!$E$1443:$E$2067)</f>
        <v>0</v>
      </c>
    </row>
    <row r="770" spans="1:5" ht="12.75">
      <c r="A770" s="5"/>
      <c r="B770" s="21"/>
      <c r="C770" s="4">
        <f>SUMIF(Відомості!$A$3:$A$2067,A770,Відомості!$C$3:$C$2067)</f>
        <v>0</v>
      </c>
      <c r="D770" s="4">
        <f ca="1">SUMIF(Відомості!$A$3:$A$2067,$A770,Відомості!$D$1443:$D$2067)</f>
        <v>0</v>
      </c>
      <c r="E770" s="4">
        <f ca="1">SUMIF(Відомості!$A$3:$A$2067,$A770,Відомості!$E$1443:$E$2067)</f>
        <v>0</v>
      </c>
    </row>
    <row r="771" spans="1:5" ht="12.75">
      <c r="A771" s="5"/>
      <c r="B771" s="21"/>
      <c r="C771" s="4">
        <f>SUMIF(Відомості!$A$3:$A$2067,A771,Відомості!$C$3:$C$2067)</f>
        <v>0</v>
      </c>
      <c r="D771" s="4">
        <f ca="1">SUMIF(Відомості!$A$3:$A$2067,$A771,Відомості!$D$1443:$D$2067)</f>
        <v>0</v>
      </c>
      <c r="E771" s="4">
        <f ca="1">SUMIF(Відомості!$A$3:$A$2067,$A771,Відомості!$E$1443:$E$2067)</f>
        <v>0</v>
      </c>
    </row>
    <row r="772" spans="1:5" ht="12.75">
      <c r="A772" s="5"/>
      <c r="B772" s="21"/>
      <c r="C772" s="4">
        <f>SUMIF(Відомості!$A$3:$A$2067,A772,Відомості!$C$3:$C$2067)</f>
        <v>0</v>
      </c>
      <c r="D772" s="4">
        <f ca="1">SUMIF(Відомості!$A$3:$A$2067,$A772,Відомості!$D$1443:$D$2067)</f>
        <v>0</v>
      </c>
      <c r="E772" s="4">
        <f ca="1">SUMIF(Відомості!$A$3:$A$2067,$A772,Відомості!$E$1443:$E$2067)</f>
        <v>0</v>
      </c>
    </row>
    <row r="773" spans="1:5" ht="12.75">
      <c r="A773" s="5"/>
      <c r="B773" s="21"/>
      <c r="C773" s="4">
        <f>SUMIF(Відомості!$A$3:$A$2067,A773,Відомості!$C$3:$C$2067)</f>
        <v>0</v>
      </c>
      <c r="D773" s="4">
        <f ca="1">SUMIF(Відомості!$A$3:$A$2067,$A773,Відомості!$D$1443:$D$2067)</f>
        <v>0</v>
      </c>
      <c r="E773" s="4">
        <f ca="1">SUMIF(Відомості!$A$3:$A$2067,$A773,Відомості!$E$1443:$E$2067)</f>
        <v>0</v>
      </c>
    </row>
    <row r="774" spans="1:5" ht="12.75">
      <c r="A774" s="5"/>
      <c r="B774" s="21"/>
      <c r="C774" s="4">
        <f>SUMIF(Відомості!$A$3:$A$2067,A774,Відомості!$C$3:$C$2067)</f>
        <v>0</v>
      </c>
      <c r="D774" s="4">
        <f ca="1">SUMIF(Відомості!$A$3:$A$2067,$A774,Відомості!$D$1443:$D$2067)</f>
        <v>0</v>
      </c>
      <c r="E774" s="4">
        <f ca="1">SUMIF(Відомості!$A$3:$A$2067,$A774,Відомості!$E$1443:$E$2067)</f>
        <v>0</v>
      </c>
    </row>
    <row r="775" spans="1:5" ht="12.75">
      <c r="A775" s="5"/>
      <c r="B775" s="21"/>
      <c r="C775" s="4">
        <f>SUMIF(Відомості!$A$3:$A$2067,A775,Відомості!$C$3:$C$2067)</f>
        <v>0</v>
      </c>
      <c r="D775" s="4">
        <f ca="1">SUMIF(Відомості!$A$3:$A$2067,$A775,Відомості!$D$1443:$D$2067)</f>
        <v>0</v>
      </c>
      <c r="E775" s="4">
        <f ca="1">SUMIF(Відомості!$A$3:$A$2067,$A775,Відомості!$E$1443:$E$2067)</f>
        <v>0</v>
      </c>
    </row>
    <row r="776" spans="1:5" ht="12.75">
      <c r="A776" s="5"/>
      <c r="B776" s="21"/>
      <c r="C776" s="4">
        <f>SUMIF(Відомості!$A$3:$A$2067,A776,Відомості!$C$3:$C$2067)</f>
        <v>0</v>
      </c>
      <c r="D776" s="4">
        <f ca="1">SUMIF(Відомості!$A$3:$A$2067,$A776,Відомості!$D$1443:$D$2067)</f>
        <v>0</v>
      </c>
      <c r="E776" s="4">
        <f ca="1">SUMIF(Відомості!$A$3:$A$2067,$A776,Відомості!$E$1443:$E$2067)</f>
        <v>0</v>
      </c>
    </row>
    <row r="777" spans="1:5" ht="12.75">
      <c r="A777" s="5"/>
      <c r="B777" s="21"/>
      <c r="C777" s="4">
        <f>SUMIF(Відомості!$A$3:$A$2067,A777,Відомості!$C$3:$C$2067)</f>
        <v>0</v>
      </c>
      <c r="D777" s="4">
        <f ca="1">SUMIF(Відомості!$A$3:$A$2067,$A777,Відомості!$D$1443:$D$2067)</f>
        <v>0</v>
      </c>
      <c r="E777" s="4">
        <f ca="1">SUMIF(Відомості!$A$3:$A$2067,$A777,Відомості!$E$1443:$E$2067)</f>
        <v>0</v>
      </c>
    </row>
    <row r="778" spans="1:5" ht="12.75">
      <c r="A778" s="5"/>
      <c r="B778" s="21"/>
      <c r="C778" s="4">
        <f>SUMIF(Відомості!$A$3:$A$2067,A778,Відомості!$C$3:$C$2067)</f>
        <v>0</v>
      </c>
      <c r="D778" s="4">
        <f ca="1">SUMIF(Відомості!$A$3:$A$2067,$A778,Відомості!$D$1443:$D$2067)</f>
        <v>0</v>
      </c>
      <c r="E778" s="4">
        <f ca="1">SUMIF(Відомості!$A$3:$A$2067,$A778,Відомості!$E$1443:$E$2067)</f>
        <v>0</v>
      </c>
    </row>
    <row r="779" spans="1:5" ht="12.75">
      <c r="A779" s="5"/>
      <c r="B779" s="21"/>
      <c r="C779" s="4">
        <f>SUMIF(Відомості!$A$3:$A$2067,A779,Відомості!$C$3:$C$2067)</f>
        <v>0</v>
      </c>
      <c r="D779" s="4">
        <f ca="1">SUMIF(Відомості!$A$3:$A$2067,$A779,Відомості!$D$1443:$D$2067)</f>
        <v>0</v>
      </c>
      <c r="E779" s="4">
        <f ca="1">SUMIF(Відомості!$A$3:$A$2067,$A779,Відомості!$E$1443:$E$2067)</f>
        <v>0</v>
      </c>
    </row>
    <row r="780" spans="1:5" ht="12.75">
      <c r="A780" s="5"/>
      <c r="B780" s="21"/>
      <c r="C780" s="4">
        <f>SUMIF(Відомості!$A$3:$A$2067,A780,Відомості!$C$3:$C$2067)</f>
        <v>0</v>
      </c>
      <c r="D780" s="4">
        <f ca="1">SUMIF(Відомості!$A$3:$A$2067,$A780,Відомості!$D$1443:$D$2067)</f>
        <v>0</v>
      </c>
      <c r="E780" s="4">
        <f ca="1">SUMIF(Відомості!$A$3:$A$2067,$A780,Відомості!$E$1443:$E$2067)</f>
        <v>0</v>
      </c>
    </row>
    <row r="781" spans="1:5" ht="12.75">
      <c r="A781" s="5"/>
      <c r="B781" s="21"/>
      <c r="C781" s="4">
        <f>SUMIF(Відомості!$A$3:$A$2067,A781,Відомості!$C$3:$C$2067)</f>
        <v>0</v>
      </c>
      <c r="D781" s="4">
        <f ca="1">SUMIF(Відомості!$A$3:$A$2067,$A781,Відомості!$D$1443:$D$2067)</f>
        <v>0</v>
      </c>
      <c r="E781" s="4">
        <f ca="1">SUMIF(Відомості!$A$3:$A$2067,$A781,Відомості!$E$1443:$E$2067)</f>
        <v>0</v>
      </c>
    </row>
    <row r="782" spans="1:5" ht="12.75">
      <c r="A782" s="5"/>
      <c r="B782" s="21"/>
      <c r="C782" s="4">
        <f>SUMIF(Відомості!$A$3:$A$2067,A782,Відомості!$C$3:$C$2067)</f>
        <v>0</v>
      </c>
      <c r="D782" s="4">
        <f ca="1">SUMIF(Відомості!$A$3:$A$2067,$A782,Відомості!$D$1443:$D$2067)</f>
        <v>0</v>
      </c>
      <c r="E782" s="4">
        <f ca="1">SUMIF(Відомості!$A$3:$A$2067,$A782,Відомості!$E$1443:$E$2067)</f>
        <v>0</v>
      </c>
    </row>
    <row r="783" spans="1:5" ht="12.75">
      <c r="A783" s="5"/>
      <c r="B783" s="21"/>
      <c r="C783" s="4">
        <f>SUMIF(Відомості!$A$3:$A$2067,A783,Відомості!$C$3:$C$2067)</f>
        <v>0</v>
      </c>
      <c r="D783" s="4">
        <f ca="1">SUMIF(Відомості!$A$3:$A$2067,$A783,Відомості!$D$1443:$D$2067)</f>
        <v>0</v>
      </c>
      <c r="E783" s="4">
        <f ca="1">SUMIF(Відомості!$A$3:$A$2067,$A783,Відомості!$E$1443:$E$2067)</f>
        <v>0</v>
      </c>
    </row>
    <row r="784" spans="1:5" ht="12.75">
      <c r="A784" s="5"/>
      <c r="B784" s="21"/>
      <c r="C784" s="4">
        <f>SUMIF(Відомості!$A$3:$A$2067,A784,Відомості!$C$3:$C$2067)</f>
        <v>0</v>
      </c>
      <c r="D784" s="4">
        <f ca="1">SUMIF(Відомості!$A$3:$A$2067,$A784,Відомості!$D$1443:$D$2067)</f>
        <v>0</v>
      </c>
      <c r="E784" s="4">
        <f ca="1">SUMIF(Відомості!$A$3:$A$2067,$A784,Відомості!$E$1443:$E$2067)</f>
        <v>0</v>
      </c>
    </row>
    <row r="785" spans="1:5" ht="12.75">
      <c r="A785" s="5"/>
      <c r="B785" s="21"/>
      <c r="C785" s="4">
        <f>SUMIF(Відомості!$A$3:$A$2067,A785,Відомості!$C$3:$C$2067)</f>
        <v>0</v>
      </c>
      <c r="D785" s="4">
        <f ca="1">SUMIF(Відомості!$A$3:$A$2067,$A785,Відомості!$D$1443:$D$2067)</f>
        <v>0</v>
      </c>
      <c r="E785" s="4">
        <f ca="1">SUMIF(Відомості!$A$3:$A$2067,$A785,Відомості!$E$1443:$E$2067)</f>
        <v>0</v>
      </c>
    </row>
    <row r="786" spans="1:5" ht="12.75">
      <c r="A786" s="5"/>
      <c r="B786" s="21"/>
      <c r="C786" s="4">
        <f>SUMIF(Відомості!$A$3:$A$2067,A786,Відомості!$C$3:$C$2067)</f>
        <v>0</v>
      </c>
      <c r="D786" s="4">
        <f ca="1">SUMIF(Відомості!$A$3:$A$2067,$A786,Відомості!$D$1443:$D$2067)</f>
        <v>0</v>
      </c>
      <c r="E786" s="4">
        <f ca="1">SUMIF(Відомості!$A$3:$A$2067,$A786,Відомості!$E$1443:$E$2067)</f>
        <v>0</v>
      </c>
    </row>
    <row r="787" spans="1:5" ht="12.75">
      <c r="A787" s="5"/>
      <c r="B787" s="21"/>
      <c r="C787" s="4">
        <f>SUMIF(Відомості!$A$3:$A$2067,A787,Відомості!$C$3:$C$2067)</f>
        <v>0</v>
      </c>
      <c r="D787" s="4">
        <f ca="1">SUMIF(Відомості!$A$3:$A$2067,$A787,Відомості!$D$1443:$D$2067)</f>
        <v>0</v>
      </c>
      <c r="E787" s="4">
        <f ca="1">SUMIF(Відомості!$A$3:$A$2067,$A787,Відомості!$E$1443:$E$2067)</f>
        <v>0</v>
      </c>
    </row>
    <row r="788" spans="1:5" ht="12.75">
      <c r="A788" s="5"/>
      <c r="B788" s="21"/>
      <c r="C788" s="4">
        <f>SUMIF(Відомості!$A$3:$A$2067,A788,Відомості!$C$3:$C$2067)</f>
        <v>0</v>
      </c>
      <c r="D788" s="4">
        <f ca="1">SUMIF(Відомості!$A$3:$A$2067,$A788,Відомості!$D$1443:$D$2067)</f>
        <v>0</v>
      </c>
      <c r="E788" s="4">
        <f ca="1">SUMIF(Відомості!$A$3:$A$2067,$A788,Відомості!$E$1443:$E$2067)</f>
        <v>0</v>
      </c>
    </row>
    <row r="789" spans="1:5" ht="12.75">
      <c r="A789" s="5"/>
      <c r="B789" s="21"/>
      <c r="C789" s="4">
        <f>SUMIF(Відомості!$A$3:$A$2067,A789,Відомості!$C$3:$C$2067)</f>
        <v>0</v>
      </c>
      <c r="D789" s="4">
        <f ca="1">SUMIF(Відомості!$A$3:$A$2067,$A789,Відомості!$D$1443:$D$2067)</f>
        <v>0</v>
      </c>
      <c r="E789" s="4">
        <f ca="1">SUMIF(Відомості!$A$3:$A$2067,$A789,Відомості!$E$1443:$E$2067)</f>
        <v>0</v>
      </c>
    </row>
    <row r="790" spans="1:5" ht="12.75">
      <c r="A790" s="5"/>
      <c r="B790" s="21"/>
      <c r="C790" s="4">
        <f>SUMIF(Відомості!$A$3:$A$2067,A790,Відомості!$C$3:$C$2067)</f>
        <v>0</v>
      </c>
      <c r="D790" s="4">
        <f ca="1">SUMIF(Відомості!$A$3:$A$2067,$A790,Відомості!$D$1443:$D$2067)</f>
        <v>0</v>
      </c>
      <c r="E790" s="4">
        <f ca="1">SUMIF(Відомості!$A$3:$A$2067,$A790,Відомості!$E$1443:$E$2067)</f>
        <v>0</v>
      </c>
    </row>
    <row r="791" spans="1:5" ht="12.75">
      <c r="A791" s="5"/>
      <c r="B791" s="21"/>
      <c r="C791" s="4">
        <f>SUMIF(Відомості!$A$3:$A$2067,A791,Відомості!$C$3:$C$2067)</f>
        <v>0</v>
      </c>
      <c r="D791" s="4">
        <f ca="1">SUMIF(Відомості!$A$3:$A$2067,$A791,Відомості!$D$1443:$D$2067)</f>
        <v>0</v>
      </c>
      <c r="E791" s="4">
        <f ca="1">SUMIF(Відомості!$A$3:$A$2067,$A791,Відомості!$E$1443:$E$2067)</f>
        <v>0</v>
      </c>
    </row>
    <row r="792" spans="1:5" ht="12.75">
      <c r="A792" s="5"/>
      <c r="B792" s="21"/>
      <c r="C792" s="4">
        <f>SUMIF(Відомості!$A$3:$A$2067,A792,Відомості!$C$3:$C$2067)</f>
        <v>0</v>
      </c>
      <c r="D792" s="4">
        <f ca="1">SUMIF(Відомості!$A$3:$A$2067,$A792,Відомості!$D$1443:$D$2067)</f>
        <v>0</v>
      </c>
      <c r="E792" s="4">
        <f ca="1">SUMIF(Відомості!$A$3:$A$2067,$A792,Відомості!$E$1443:$E$2067)</f>
        <v>0</v>
      </c>
    </row>
    <row r="793" spans="1:5" ht="12.75">
      <c r="A793" s="5"/>
      <c r="B793" s="21"/>
      <c r="C793" s="4">
        <f>SUMIF(Відомості!$A$3:$A$2067,A793,Відомості!$C$3:$C$2067)</f>
        <v>0</v>
      </c>
      <c r="D793" s="4">
        <f ca="1">SUMIF(Відомості!$A$3:$A$2067,$A793,Відомості!$D$1443:$D$2067)</f>
        <v>0</v>
      </c>
      <c r="E793" s="4">
        <f ca="1">SUMIF(Відомості!$A$3:$A$2067,$A793,Відомості!$E$1443:$E$2067)</f>
        <v>0</v>
      </c>
    </row>
    <row r="794" spans="1:5" ht="12.75">
      <c r="A794" s="5"/>
      <c r="B794" s="21"/>
      <c r="C794" s="4">
        <f>SUMIF(Відомості!$A$3:$A$2067,A794,Відомості!$C$3:$C$2067)</f>
        <v>0</v>
      </c>
      <c r="D794" s="4">
        <f ca="1">SUMIF(Відомості!$A$3:$A$2067,$A794,Відомості!$D$1443:$D$2067)</f>
        <v>0</v>
      </c>
      <c r="E794" s="4">
        <f ca="1">SUMIF(Відомості!$A$3:$A$2067,$A794,Відомості!$E$1443:$E$2067)</f>
        <v>0</v>
      </c>
    </row>
    <row r="795" spans="1:5" ht="12.75">
      <c r="A795" s="5"/>
      <c r="B795" s="21"/>
      <c r="C795" s="4">
        <f>SUMIF(Відомості!$A$3:$A$2067,A795,Відомості!$C$3:$C$2067)</f>
        <v>0</v>
      </c>
      <c r="D795" s="4">
        <f ca="1">SUMIF(Відомості!$A$3:$A$2067,$A795,Відомості!$D$1443:$D$2067)</f>
        <v>0</v>
      </c>
      <c r="E795" s="4">
        <f ca="1">SUMIF(Відомості!$A$3:$A$2067,$A795,Відомості!$E$1443:$E$2067)</f>
        <v>0</v>
      </c>
    </row>
    <row r="796" spans="1:5" ht="12.75">
      <c r="A796" s="5"/>
      <c r="B796" s="21"/>
      <c r="C796" s="4">
        <f>SUMIF(Відомості!$A$3:$A$2067,A796,Відомості!$C$3:$C$2067)</f>
        <v>0</v>
      </c>
      <c r="D796" s="4">
        <f ca="1">SUMIF(Відомості!$A$3:$A$2067,$A796,Відомості!$D$1443:$D$2067)</f>
        <v>0</v>
      </c>
      <c r="E796" s="4">
        <f ca="1">SUMIF(Відомості!$A$3:$A$2067,$A796,Відомості!$E$1443:$E$2067)</f>
        <v>0</v>
      </c>
    </row>
    <row r="797" spans="1:5" ht="12.75">
      <c r="A797" s="5"/>
      <c r="B797" s="21"/>
      <c r="C797" s="4">
        <f>SUMIF(Відомості!$A$3:$A$2067,A797,Відомості!$C$3:$C$2067)</f>
        <v>0</v>
      </c>
      <c r="D797" s="4">
        <f ca="1">SUMIF(Відомості!$A$3:$A$2067,$A797,Відомості!$D$1443:$D$2067)</f>
        <v>0</v>
      </c>
      <c r="E797" s="4">
        <f ca="1">SUMIF(Відомості!$A$3:$A$2067,$A797,Відомості!$E$1443:$E$2067)</f>
        <v>0</v>
      </c>
    </row>
    <row r="798" spans="1:5" ht="12.75">
      <c r="A798" s="5"/>
      <c r="B798" s="21"/>
      <c r="C798" s="4">
        <f>SUMIF(Відомості!$A$3:$A$2067,A798,Відомості!$C$3:$C$2067)</f>
        <v>0</v>
      </c>
      <c r="D798" s="4">
        <f ca="1">SUMIF(Відомості!$A$3:$A$2067,$A798,Відомості!$D$1443:$D$2067)</f>
        <v>0</v>
      </c>
      <c r="E798" s="4">
        <f ca="1">SUMIF(Відомості!$A$3:$A$2067,$A798,Відомості!$E$1443:$E$2067)</f>
        <v>0</v>
      </c>
    </row>
    <row r="799" spans="1:5" ht="12.75">
      <c r="A799" s="5"/>
      <c r="B799" s="21"/>
      <c r="C799" s="4">
        <f>SUMIF(Відомості!$A$3:$A$2067,A799,Відомості!$C$3:$C$2067)</f>
        <v>0</v>
      </c>
      <c r="D799" s="4">
        <f ca="1">SUMIF(Відомості!$A$3:$A$2067,$A799,Відомості!$D$1443:$D$2067)</f>
        <v>0</v>
      </c>
      <c r="E799" s="4">
        <f ca="1">SUMIF(Відомості!$A$3:$A$2067,$A799,Відомості!$E$1443:$E$2067)</f>
        <v>0</v>
      </c>
    </row>
    <row r="800" spans="1:5" ht="12.75">
      <c r="A800" s="5"/>
      <c r="B800" s="21"/>
      <c r="C800" s="4">
        <f>SUMIF(Відомості!$A$3:$A$2067,A800,Відомості!$C$3:$C$2067)</f>
        <v>0</v>
      </c>
      <c r="D800" s="4">
        <f ca="1">SUMIF(Відомості!$A$3:$A$2067,$A800,Відомості!$D$1443:$D$2067)</f>
        <v>0</v>
      </c>
      <c r="E800" s="4">
        <f ca="1">SUMIF(Відомості!$A$3:$A$2067,$A800,Відомості!$E$1443:$E$2067)</f>
        <v>0</v>
      </c>
    </row>
    <row r="801" spans="1:5" ht="12.75">
      <c r="A801" s="5"/>
      <c r="B801" s="21"/>
      <c r="C801" s="4">
        <f>SUMIF(Відомості!$A$3:$A$2067,A801,Відомості!$C$3:$C$2067)</f>
        <v>0</v>
      </c>
      <c r="D801" s="4">
        <f ca="1">SUMIF(Відомості!$A$3:$A$2067,$A801,Відомості!$D$1443:$D$2067)</f>
        <v>0</v>
      </c>
      <c r="E801" s="4">
        <f ca="1">SUMIF(Відомості!$A$3:$A$2067,$A801,Відомості!$E$1443:$E$2067)</f>
        <v>0</v>
      </c>
    </row>
    <row r="802" spans="1:5" ht="12.75">
      <c r="A802" s="5"/>
      <c r="B802" s="21"/>
      <c r="C802" s="4">
        <f>SUMIF(Відомості!$A$3:$A$2067,A802,Відомості!$C$3:$C$2067)</f>
        <v>0</v>
      </c>
      <c r="D802" s="4">
        <f ca="1">SUMIF(Відомості!$A$3:$A$2067,$A802,Відомості!$D$1443:$D$2067)</f>
        <v>0</v>
      </c>
      <c r="E802" s="4">
        <f ca="1">SUMIF(Відомості!$A$3:$A$2067,$A802,Відомості!$E$1443:$E$2067)</f>
        <v>0</v>
      </c>
    </row>
    <row r="803" spans="1:5" ht="12.75">
      <c r="A803" s="5"/>
      <c r="B803" s="21"/>
      <c r="C803" s="4">
        <f>SUMIF(Відомості!$A$3:$A$2067,A803,Відомості!$C$3:$C$2067)</f>
        <v>0</v>
      </c>
      <c r="D803" s="4">
        <f ca="1">SUMIF(Відомості!$A$3:$A$2067,$A803,Відомості!$D$1443:$D$2067)</f>
        <v>0</v>
      </c>
      <c r="E803" s="4">
        <f ca="1">SUMIF(Відомості!$A$3:$A$2067,$A803,Відомості!$E$1443:$E$2067)</f>
        <v>0</v>
      </c>
    </row>
    <row r="804" spans="1:5" ht="12.75">
      <c r="A804" s="5"/>
      <c r="B804" s="21"/>
      <c r="C804" s="4">
        <f>SUMIF(Відомості!$A$3:$A$2067,A804,Відомості!$C$3:$C$2067)</f>
        <v>0</v>
      </c>
      <c r="D804" s="4">
        <f ca="1">SUMIF(Відомості!$A$3:$A$2067,$A804,Відомості!$D$1443:$D$2067)</f>
        <v>0</v>
      </c>
      <c r="E804" s="4">
        <f ca="1">SUMIF(Відомості!$A$3:$A$2067,$A804,Відомості!$E$1443:$E$2067)</f>
        <v>0</v>
      </c>
    </row>
    <row r="805" spans="1:5" ht="12.75">
      <c r="A805" s="5"/>
      <c r="B805" s="21"/>
      <c r="C805" s="4">
        <f>SUMIF(Відомості!$A$3:$A$2067,A805,Відомості!$C$3:$C$2067)</f>
        <v>0</v>
      </c>
      <c r="D805" s="4">
        <f ca="1">SUMIF(Відомості!$A$3:$A$2067,$A805,Відомості!$D$1443:$D$2067)</f>
        <v>0</v>
      </c>
      <c r="E805" s="4">
        <f ca="1">SUMIF(Відомості!$A$3:$A$2067,$A805,Відомості!$E$1443:$E$2067)</f>
        <v>0</v>
      </c>
    </row>
    <row r="806" spans="1:5" ht="12.75">
      <c r="A806" s="5"/>
      <c r="B806" s="21"/>
      <c r="C806" s="4">
        <f>SUMIF(Відомості!$A$3:$A$2067,A806,Відомості!$C$3:$C$2067)</f>
        <v>0</v>
      </c>
      <c r="D806" s="4">
        <f ca="1">SUMIF(Відомості!$A$3:$A$2067,$A806,Відомості!$D$1443:$D$2067)</f>
        <v>0</v>
      </c>
      <c r="E806" s="4">
        <f ca="1">SUMIF(Відомості!$A$3:$A$2067,$A806,Відомості!$E$1443:$E$2067)</f>
        <v>0</v>
      </c>
    </row>
    <row r="807" spans="1:5" ht="12.75">
      <c r="A807" s="5"/>
      <c r="B807" s="21"/>
      <c r="C807" s="4">
        <f>SUMIF(Відомості!$A$3:$A$2067,A807,Відомості!$C$3:$C$2067)</f>
        <v>0</v>
      </c>
      <c r="D807" s="4">
        <f ca="1">SUMIF(Відомості!$A$3:$A$2067,$A807,Відомості!$D$1443:$D$2067)</f>
        <v>0</v>
      </c>
      <c r="E807" s="4">
        <f ca="1">SUMIF(Відомості!$A$3:$A$2067,$A807,Відомості!$E$1443:$E$2067)</f>
        <v>0</v>
      </c>
    </row>
    <row r="808" spans="1:5" ht="12.75">
      <c r="A808" s="5"/>
      <c r="B808" s="21"/>
      <c r="C808" s="4">
        <f>SUMIF(Відомості!$A$3:$A$2067,A808,Відомості!$C$3:$C$2067)</f>
        <v>0</v>
      </c>
      <c r="D808" s="4">
        <f ca="1">SUMIF(Відомості!$A$3:$A$2067,$A808,Відомості!$D$1443:$D$2067)</f>
        <v>0</v>
      </c>
      <c r="E808" s="4">
        <f ca="1">SUMIF(Відомості!$A$3:$A$2067,$A808,Відомості!$E$1443:$E$2067)</f>
        <v>0</v>
      </c>
    </row>
    <row r="809" spans="1:5" ht="12.75">
      <c r="A809" s="5"/>
      <c r="B809" s="21"/>
      <c r="C809" s="4">
        <f>SUMIF(Відомості!$A$3:$A$2067,A809,Відомості!$C$3:$C$2067)</f>
        <v>0</v>
      </c>
      <c r="D809" s="4">
        <f ca="1">SUMIF(Відомості!$A$3:$A$2067,$A809,Відомості!$D$1443:$D$2067)</f>
        <v>0</v>
      </c>
      <c r="E809" s="4">
        <f ca="1">SUMIF(Відомості!$A$3:$A$2067,$A809,Відомості!$E$1443:$E$2067)</f>
        <v>0</v>
      </c>
    </row>
    <row r="810" spans="1:5" ht="12.75">
      <c r="A810" s="5"/>
      <c r="B810" s="21"/>
      <c r="C810" s="4">
        <f>SUMIF(Відомості!$A$3:$A$2067,A810,Відомості!$C$3:$C$2067)</f>
        <v>0</v>
      </c>
      <c r="D810" s="4">
        <f ca="1">SUMIF(Відомості!$A$3:$A$2067,$A810,Відомості!$D$1443:$D$2067)</f>
        <v>0</v>
      </c>
      <c r="E810" s="4">
        <f ca="1">SUMIF(Відомості!$A$3:$A$2067,$A810,Відомості!$E$1443:$E$2067)</f>
        <v>0</v>
      </c>
    </row>
    <row r="811" spans="1:5" ht="12.75">
      <c r="A811" s="5"/>
      <c r="B811" s="21"/>
      <c r="C811" s="4">
        <f>SUMIF(Відомості!$A$3:$A$2067,A811,Відомості!$C$3:$C$2067)</f>
        <v>0</v>
      </c>
      <c r="D811" s="4">
        <f ca="1">SUMIF(Відомості!$A$3:$A$2067,$A811,Відомості!$D$1443:$D$2067)</f>
        <v>0</v>
      </c>
      <c r="E811" s="4">
        <f ca="1">SUMIF(Відомості!$A$3:$A$2067,$A811,Відомості!$E$1443:$E$2067)</f>
        <v>0</v>
      </c>
    </row>
    <row r="812" spans="1:5" ht="12.75">
      <c r="A812" s="5"/>
      <c r="B812" s="21"/>
      <c r="C812" s="4">
        <f>SUMIF(Відомості!$A$3:$A$2067,A812,Відомості!$C$3:$C$2067)</f>
        <v>0</v>
      </c>
      <c r="D812" s="4">
        <f ca="1">SUMIF(Відомості!$A$3:$A$2067,$A812,Відомості!$D$1443:$D$2067)</f>
        <v>0</v>
      </c>
      <c r="E812" s="4">
        <f ca="1">SUMIF(Відомості!$A$3:$A$2067,$A812,Відомості!$E$1443:$E$2067)</f>
        <v>0</v>
      </c>
    </row>
    <row r="813" spans="1:5" ht="12.75">
      <c r="A813" s="5"/>
      <c r="B813" s="21"/>
      <c r="C813" s="4">
        <f>SUMIF(Відомості!$A$3:$A$2067,A813,Відомості!$C$3:$C$2067)</f>
        <v>0</v>
      </c>
      <c r="D813" s="4">
        <f ca="1">SUMIF(Відомості!$A$3:$A$2067,$A813,Відомості!$D$1443:$D$2067)</f>
        <v>0</v>
      </c>
      <c r="E813" s="4">
        <f ca="1">SUMIF(Відомості!$A$3:$A$2067,$A813,Відомості!$E$1443:$E$2067)</f>
        <v>0</v>
      </c>
    </row>
    <row r="814" spans="1:5" ht="12.75">
      <c r="A814" s="5"/>
      <c r="B814" s="21"/>
      <c r="C814" s="4">
        <f>SUMIF(Відомості!$A$3:$A$2067,A814,Відомості!$C$3:$C$2067)</f>
        <v>0</v>
      </c>
      <c r="D814" s="4">
        <f ca="1">SUMIF(Відомості!$A$3:$A$2067,$A814,Відомості!$D$1443:$D$2067)</f>
        <v>0</v>
      </c>
      <c r="E814" s="4">
        <f ca="1">SUMIF(Відомості!$A$3:$A$2067,$A814,Відомості!$E$1443:$E$2067)</f>
        <v>0</v>
      </c>
    </row>
    <row r="815" spans="1:5" ht="12.75">
      <c r="A815" s="5"/>
      <c r="B815" s="21"/>
      <c r="C815" s="4">
        <f>SUMIF(Відомості!$A$3:$A$2067,A815,Відомості!$C$3:$C$2067)</f>
        <v>0</v>
      </c>
      <c r="D815" s="4">
        <f ca="1">SUMIF(Відомості!$A$3:$A$2067,$A815,Відомості!$D$1443:$D$2067)</f>
        <v>0</v>
      </c>
      <c r="E815" s="4">
        <f ca="1">SUMIF(Відомості!$A$3:$A$2067,$A815,Відомості!$E$1443:$E$2067)</f>
        <v>0</v>
      </c>
    </row>
    <row r="816" spans="1:5" ht="12.75">
      <c r="A816" s="5"/>
      <c r="B816" s="21"/>
      <c r="C816" s="4">
        <f>SUMIF(Відомості!$A$3:$A$2067,A816,Відомості!$C$3:$C$2067)</f>
        <v>0</v>
      </c>
      <c r="D816" s="4">
        <f ca="1">SUMIF(Відомості!$A$3:$A$2067,$A816,Відомості!$D$1443:$D$2067)</f>
        <v>0</v>
      </c>
      <c r="E816" s="4">
        <f ca="1">SUMIF(Відомості!$A$3:$A$2067,$A816,Відомості!$E$1443:$E$2067)</f>
        <v>0</v>
      </c>
    </row>
    <row r="817" spans="1:5" ht="12.75">
      <c r="A817" s="5"/>
      <c r="B817" s="21"/>
      <c r="C817" s="4">
        <f>SUMIF(Відомості!$A$3:$A$2067,A817,Відомості!$C$3:$C$2067)</f>
        <v>0</v>
      </c>
      <c r="D817" s="4">
        <f ca="1">SUMIF(Відомості!$A$3:$A$2067,$A817,Відомості!$D$1443:$D$2067)</f>
        <v>0</v>
      </c>
      <c r="E817" s="4">
        <f ca="1">SUMIF(Відомості!$A$3:$A$2067,$A817,Відомості!$E$1443:$E$2067)</f>
        <v>0</v>
      </c>
    </row>
    <row r="818" spans="1:5" ht="12.75">
      <c r="A818" s="5"/>
      <c r="B818" s="21"/>
      <c r="C818" s="4">
        <f>SUMIF(Відомості!$A$3:$A$2067,A818,Відомості!$C$3:$C$2067)</f>
        <v>0</v>
      </c>
      <c r="D818" s="4">
        <f ca="1">SUMIF(Відомості!$A$3:$A$2067,$A818,Відомості!$D$1443:$D$2067)</f>
        <v>0</v>
      </c>
      <c r="E818" s="4">
        <f ca="1">SUMIF(Відомості!$A$3:$A$2067,$A818,Відомості!$E$1443:$E$2067)</f>
        <v>0</v>
      </c>
    </row>
    <row r="819" spans="1:5" ht="12.75">
      <c r="A819" s="5"/>
      <c r="B819" s="21"/>
      <c r="C819" s="4">
        <f>SUMIF(Відомості!$A$3:$A$2067,A819,Відомості!$C$3:$C$2067)</f>
        <v>0</v>
      </c>
      <c r="D819" s="4">
        <f ca="1">SUMIF(Відомості!$A$3:$A$2067,$A819,Відомості!$D$1443:$D$2067)</f>
        <v>0</v>
      </c>
      <c r="E819" s="4">
        <f ca="1">SUMIF(Відомості!$A$3:$A$2067,$A819,Відомості!$E$1443:$E$2067)</f>
        <v>0</v>
      </c>
    </row>
    <row r="820" spans="1:5" ht="12.75">
      <c r="A820" s="5"/>
      <c r="B820" s="21"/>
      <c r="C820" s="4">
        <f>SUMIF(Відомості!$A$3:$A$2067,A820,Відомості!$C$3:$C$2067)</f>
        <v>0</v>
      </c>
      <c r="D820" s="4">
        <f ca="1">SUMIF(Відомості!$A$3:$A$2067,$A820,Відомості!$D$1443:$D$2067)</f>
        <v>0</v>
      </c>
      <c r="E820" s="4">
        <f ca="1">SUMIF(Відомості!$A$3:$A$2067,$A820,Відомості!$E$1443:$E$2067)</f>
        <v>0</v>
      </c>
    </row>
    <row r="821" spans="1:5" ht="12.75">
      <c r="A821" s="5"/>
      <c r="B821" s="21"/>
      <c r="C821" s="4">
        <f>SUMIF(Відомості!$A$3:$A$2067,A821,Відомості!$C$3:$C$2067)</f>
        <v>0</v>
      </c>
      <c r="D821" s="4">
        <f ca="1">SUMIF(Відомості!$A$3:$A$2067,$A821,Відомості!$D$1443:$D$2067)</f>
        <v>0</v>
      </c>
      <c r="E821" s="4">
        <f ca="1">SUMIF(Відомості!$A$3:$A$2067,$A821,Відомості!$E$1443:$E$2067)</f>
        <v>0</v>
      </c>
    </row>
    <row r="822" spans="1:5" ht="12.75">
      <c r="A822" s="5"/>
      <c r="B822" s="21"/>
      <c r="C822" s="4">
        <f>SUMIF(Відомості!$A$3:$A$2067,A822,Відомості!$C$3:$C$2067)</f>
        <v>0</v>
      </c>
      <c r="D822" s="4">
        <f ca="1">SUMIF(Відомості!$A$3:$A$2067,$A822,Відомості!$D$1443:$D$2067)</f>
        <v>0</v>
      </c>
      <c r="E822" s="4">
        <f ca="1">SUMIF(Відомості!$A$3:$A$2067,$A822,Відомості!$E$1443:$E$2067)</f>
        <v>0</v>
      </c>
    </row>
    <row r="823" spans="1:5" ht="12.75">
      <c r="A823" s="5"/>
      <c r="B823" s="21"/>
      <c r="C823" s="4">
        <f>SUMIF(Відомості!$A$3:$A$2067,A823,Відомості!$C$3:$C$2067)</f>
        <v>0</v>
      </c>
      <c r="D823" s="4">
        <f ca="1">SUMIF(Відомості!$A$3:$A$2067,$A823,Відомості!$D$1443:$D$2067)</f>
        <v>0</v>
      </c>
      <c r="E823" s="4">
        <f ca="1">SUMIF(Відомості!$A$3:$A$2067,$A823,Відомості!$E$1443:$E$2067)</f>
        <v>0</v>
      </c>
    </row>
    <row r="824" spans="1:5" ht="12.75">
      <c r="A824" s="5"/>
      <c r="B824" s="21"/>
      <c r="C824" s="4">
        <f>SUMIF(Відомості!$A$3:$A$2067,A824,Відомості!$C$3:$C$2067)</f>
        <v>0</v>
      </c>
      <c r="D824" s="4">
        <f ca="1">SUMIF(Відомості!$A$3:$A$2067,$A824,Відомості!$D$1443:$D$2067)</f>
        <v>0</v>
      </c>
      <c r="E824" s="4">
        <f ca="1">SUMIF(Відомості!$A$3:$A$2067,$A824,Відомості!$E$1443:$E$2067)</f>
        <v>0</v>
      </c>
    </row>
    <row r="825" spans="1:5" ht="12.75">
      <c r="A825" s="5"/>
      <c r="B825" s="21"/>
      <c r="C825" s="4">
        <f>SUMIF(Відомості!$A$3:$A$2067,A825,Відомості!$C$3:$C$2067)</f>
        <v>0</v>
      </c>
      <c r="D825" s="4">
        <f ca="1">SUMIF(Відомості!$A$3:$A$2067,$A825,Відомості!$D$1443:$D$2067)</f>
        <v>0</v>
      </c>
      <c r="E825" s="4">
        <f ca="1">SUMIF(Відомості!$A$3:$A$2067,$A825,Відомості!$E$1443:$E$2067)</f>
        <v>0</v>
      </c>
    </row>
    <row r="826" spans="1:5" ht="12.75">
      <c r="A826" s="5"/>
      <c r="B826" s="21"/>
      <c r="C826" s="4">
        <f>SUMIF(Відомості!$A$3:$A$2067,A826,Відомості!$C$3:$C$2067)</f>
        <v>0</v>
      </c>
      <c r="D826" s="4">
        <f ca="1">SUMIF(Відомості!$A$3:$A$2067,$A826,Відомості!$D$1443:$D$2067)</f>
        <v>0</v>
      </c>
      <c r="E826" s="4">
        <f ca="1">SUMIF(Відомості!$A$3:$A$2067,$A826,Відомості!$E$1443:$E$2067)</f>
        <v>0</v>
      </c>
    </row>
    <row r="827" spans="1:5" ht="12.75">
      <c r="A827" s="5"/>
      <c r="B827" s="21"/>
      <c r="C827" s="4">
        <f>SUMIF(Відомості!$A$3:$A$2067,A827,Відомості!$C$3:$C$2067)</f>
        <v>0</v>
      </c>
      <c r="D827" s="4">
        <f ca="1">SUMIF(Відомості!$A$3:$A$2067,$A827,Відомості!$D$1443:$D$2067)</f>
        <v>0</v>
      </c>
      <c r="E827" s="4">
        <f ca="1">SUMIF(Відомості!$A$3:$A$2067,$A827,Відомості!$E$1443:$E$2067)</f>
        <v>0</v>
      </c>
    </row>
    <row r="828" spans="1:5" ht="12.75">
      <c r="A828" s="5"/>
      <c r="B828" s="21"/>
      <c r="C828" s="4">
        <f>SUMIF(Відомості!$A$3:$A$2067,A828,Відомості!$C$3:$C$2067)</f>
        <v>0</v>
      </c>
      <c r="D828" s="4">
        <f ca="1">SUMIF(Відомості!$A$3:$A$2067,$A828,Відомості!$D$1443:$D$2067)</f>
        <v>0</v>
      </c>
      <c r="E828" s="4">
        <f ca="1">SUMIF(Відомості!$A$3:$A$2067,$A828,Відомості!$E$1443:$E$2067)</f>
        <v>0</v>
      </c>
    </row>
    <row r="829" spans="1:5" ht="12.75">
      <c r="A829" s="5"/>
      <c r="B829" s="21"/>
      <c r="C829" s="4">
        <f>SUMIF(Відомості!$A$3:$A$2067,A829,Відомості!$C$3:$C$2067)</f>
        <v>0</v>
      </c>
      <c r="D829" s="4">
        <f ca="1">SUMIF(Відомості!$A$3:$A$2067,$A829,Відомості!$D$1443:$D$2067)</f>
        <v>0</v>
      </c>
      <c r="E829" s="4">
        <f ca="1">SUMIF(Відомості!$A$3:$A$2067,$A829,Відомості!$E$1443:$E$2067)</f>
        <v>0</v>
      </c>
    </row>
    <row r="830" spans="1:5" ht="12.75">
      <c r="A830" s="5"/>
      <c r="B830" s="21"/>
      <c r="C830" s="4">
        <f>SUMIF(Відомості!$A$3:$A$2067,A830,Відомості!$C$3:$C$2067)</f>
        <v>0</v>
      </c>
      <c r="D830" s="4">
        <f ca="1">SUMIF(Відомості!$A$3:$A$2067,$A830,Відомості!$D$1443:$D$2067)</f>
        <v>0</v>
      </c>
      <c r="E830" s="4">
        <f ca="1">SUMIF(Відомості!$A$3:$A$2067,$A830,Відомості!$E$1443:$E$2067)</f>
        <v>0</v>
      </c>
    </row>
    <row r="831" spans="1:5" ht="12.75">
      <c r="A831" s="5"/>
      <c r="B831" s="21"/>
      <c r="C831" s="4">
        <f>SUMIF(Відомості!$A$3:$A$2067,A831,Відомості!$C$3:$C$2067)</f>
        <v>0</v>
      </c>
      <c r="D831" s="4">
        <f ca="1">SUMIF(Відомості!$A$3:$A$2067,$A831,Відомості!$D$1443:$D$2067)</f>
        <v>0</v>
      </c>
      <c r="E831" s="4">
        <f ca="1">SUMIF(Відомості!$A$3:$A$2067,$A831,Відомості!$E$1443:$E$2067)</f>
        <v>0</v>
      </c>
    </row>
    <row r="832" spans="1:5" ht="12.75">
      <c r="A832" s="5"/>
      <c r="B832" s="21"/>
      <c r="C832" s="4">
        <f>SUMIF(Відомості!$A$3:$A$2067,A832,Відомості!$C$3:$C$2067)</f>
        <v>0</v>
      </c>
      <c r="D832" s="4">
        <f ca="1">SUMIF(Відомості!$A$3:$A$2067,$A832,Відомості!$D$1443:$D$2067)</f>
        <v>0</v>
      </c>
      <c r="E832" s="4">
        <f ca="1">SUMIF(Відомості!$A$3:$A$2067,$A832,Відомості!$E$1443:$E$2067)</f>
        <v>0</v>
      </c>
    </row>
    <row r="833" spans="1:5" ht="12.75">
      <c r="A833" s="5"/>
      <c r="B833" s="21"/>
      <c r="C833" s="4">
        <f>SUMIF(Відомості!$A$3:$A$2067,A833,Відомості!$C$3:$C$2067)</f>
        <v>0</v>
      </c>
      <c r="D833" s="4">
        <f ca="1">SUMIF(Відомості!$A$3:$A$2067,$A833,Відомості!$D$1443:$D$2067)</f>
        <v>0</v>
      </c>
      <c r="E833" s="4">
        <f ca="1">SUMIF(Відомості!$A$3:$A$2067,$A833,Відомості!$E$1443:$E$2067)</f>
        <v>0</v>
      </c>
    </row>
    <row r="834" spans="1:5" ht="12.75">
      <c r="A834" s="5"/>
      <c r="B834" s="21"/>
      <c r="C834" s="4">
        <f>SUMIF(Відомості!$A$3:$A$2067,A834,Відомості!$C$3:$C$2067)</f>
        <v>0</v>
      </c>
      <c r="D834" s="4">
        <f ca="1">SUMIF(Відомості!$A$3:$A$2067,$A834,Відомості!$D$1443:$D$2067)</f>
        <v>0</v>
      </c>
      <c r="E834" s="4">
        <f ca="1">SUMIF(Відомості!$A$3:$A$2067,$A834,Відомості!$E$1443:$E$2067)</f>
        <v>0</v>
      </c>
    </row>
    <row r="835" spans="1:5" ht="12.75">
      <c r="A835" s="5"/>
      <c r="B835" s="21"/>
      <c r="C835" s="4">
        <f>SUMIF(Відомості!$A$3:$A$2067,A835,Відомості!$C$3:$C$2067)</f>
        <v>0</v>
      </c>
      <c r="D835" s="4">
        <f ca="1">SUMIF(Відомості!$A$3:$A$2067,$A835,Відомості!$D$1443:$D$2067)</f>
        <v>0</v>
      </c>
      <c r="E835" s="4">
        <f ca="1">SUMIF(Відомості!$A$3:$A$2067,$A835,Відомості!$E$1443:$E$2067)</f>
        <v>0</v>
      </c>
    </row>
    <row r="836" spans="1:5" ht="12.75">
      <c r="A836" s="5"/>
      <c r="B836" s="21"/>
      <c r="C836" s="4">
        <f>SUMIF(Відомості!$A$3:$A$2067,A836,Відомості!$C$3:$C$2067)</f>
        <v>0</v>
      </c>
      <c r="D836" s="4">
        <f ca="1">SUMIF(Відомості!$A$3:$A$2067,$A836,Відомості!$D$1443:$D$2067)</f>
        <v>0</v>
      </c>
      <c r="E836" s="4">
        <f ca="1">SUMIF(Відомості!$A$3:$A$2067,$A836,Відомості!$E$1443:$E$2067)</f>
        <v>0</v>
      </c>
    </row>
    <row r="837" spans="1:5" ht="12.75">
      <c r="A837" s="5"/>
      <c r="B837" s="21"/>
      <c r="C837" s="4">
        <f>SUMIF(Відомості!$A$3:$A$2067,A837,Відомості!$C$3:$C$2067)</f>
        <v>0</v>
      </c>
      <c r="D837" s="4">
        <f ca="1">SUMIF(Відомості!$A$3:$A$2067,$A837,Відомості!$D$1443:$D$2067)</f>
        <v>0</v>
      </c>
      <c r="E837" s="4">
        <f ca="1">SUMIF(Відомості!$A$3:$A$2067,$A837,Відомості!$E$1443:$E$2067)</f>
        <v>0</v>
      </c>
    </row>
    <row r="838" spans="1:5" ht="12.75">
      <c r="A838" s="5"/>
      <c r="B838" s="21"/>
      <c r="C838" s="4">
        <f>SUMIF(Відомості!$A$3:$A$2067,A838,Відомості!$C$3:$C$2067)</f>
        <v>0</v>
      </c>
      <c r="D838" s="4">
        <f ca="1">SUMIF(Відомості!$A$3:$A$2067,$A838,Відомості!$D$1443:$D$2067)</f>
        <v>0</v>
      </c>
      <c r="E838" s="4">
        <f ca="1">SUMIF(Відомості!$A$3:$A$2067,$A838,Відомості!$E$1443:$E$2067)</f>
        <v>0</v>
      </c>
    </row>
    <row r="839" spans="1:5" ht="12.75">
      <c r="A839" s="5"/>
      <c r="B839" s="21"/>
      <c r="C839" s="4">
        <f>SUMIF(Відомості!$A$3:$A$2067,A839,Відомості!$C$3:$C$2067)</f>
        <v>0</v>
      </c>
      <c r="D839" s="4">
        <f ca="1">SUMIF(Відомості!$A$3:$A$2067,$A839,Відомості!$D$1443:$D$2067)</f>
        <v>0</v>
      </c>
      <c r="E839" s="4">
        <f ca="1">SUMIF(Відомості!$A$3:$A$2067,$A839,Відомості!$E$1443:$E$2067)</f>
        <v>0</v>
      </c>
    </row>
    <row r="840" spans="1:5" ht="12.75">
      <c r="A840" s="5"/>
      <c r="B840" s="21"/>
      <c r="C840" s="4">
        <f>SUMIF(Відомості!$A$3:$A$2067,A840,Відомості!$C$3:$C$2067)</f>
        <v>0</v>
      </c>
      <c r="D840" s="4">
        <f ca="1">SUMIF(Відомості!$A$3:$A$2067,$A840,Відомості!$D$1443:$D$2067)</f>
        <v>0</v>
      </c>
      <c r="E840" s="4">
        <f ca="1">SUMIF(Відомості!$A$3:$A$2067,$A840,Відомості!$E$1443:$E$2067)</f>
        <v>0</v>
      </c>
    </row>
    <row r="841" spans="1:5" ht="12.75">
      <c r="A841" s="5"/>
      <c r="B841" s="21"/>
      <c r="C841" s="4">
        <f>SUMIF(Відомості!$A$3:$A$2067,A841,Відомості!$C$3:$C$2067)</f>
        <v>0</v>
      </c>
      <c r="D841" s="4">
        <f ca="1">SUMIF(Відомості!$A$3:$A$2067,$A841,Відомості!$D$1443:$D$2067)</f>
        <v>0</v>
      </c>
      <c r="E841" s="4">
        <f ca="1">SUMIF(Відомості!$A$3:$A$2067,$A841,Відомості!$E$1443:$E$2067)</f>
        <v>0</v>
      </c>
    </row>
    <row r="842" spans="1:5" ht="12.75">
      <c r="A842" s="5"/>
      <c r="B842" s="21"/>
      <c r="C842" s="4">
        <f>SUMIF(Відомості!$A$3:$A$2067,A842,Відомості!$C$3:$C$2067)</f>
        <v>0</v>
      </c>
      <c r="D842" s="4">
        <f ca="1">SUMIF(Відомості!$A$3:$A$2067,$A842,Відомості!$D$1443:$D$2067)</f>
        <v>0</v>
      </c>
      <c r="E842" s="4">
        <f ca="1">SUMIF(Відомості!$A$3:$A$2067,$A842,Відомості!$E$1443:$E$2067)</f>
        <v>0</v>
      </c>
    </row>
    <row r="843" spans="1:5" ht="12.75">
      <c r="A843" s="5"/>
      <c r="B843" s="21"/>
      <c r="C843" s="4">
        <f>SUMIF(Відомості!$A$3:$A$2067,A843,Відомості!$C$3:$C$2067)</f>
        <v>0</v>
      </c>
      <c r="D843" s="4">
        <f ca="1">SUMIF(Відомості!$A$3:$A$2067,$A843,Відомості!$D$1443:$D$2067)</f>
        <v>0</v>
      </c>
      <c r="E843" s="4">
        <f ca="1">SUMIF(Відомості!$A$3:$A$2067,$A843,Відомості!$E$1443:$E$2067)</f>
        <v>0</v>
      </c>
    </row>
    <row r="844" spans="1:5" ht="12.75">
      <c r="A844" s="5"/>
      <c r="B844" s="21"/>
      <c r="C844" s="4">
        <f>SUMIF(Відомості!$A$3:$A$2067,A844,Відомості!$C$3:$C$2067)</f>
        <v>0</v>
      </c>
      <c r="D844" s="4">
        <f ca="1">SUMIF(Відомості!$A$3:$A$2067,$A844,Відомості!$D$1443:$D$2067)</f>
        <v>0</v>
      </c>
      <c r="E844" s="4">
        <f ca="1">SUMIF(Відомості!$A$3:$A$2067,$A844,Відомості!$E$1443:$E$2067)</f>
        <v>0</v>
      </c>
    </row>
    <row r="845" spans="1:5" ht="12.75">
      <c r="A845" s="5"/>
      <c r="B845" s="21"/>
      <c r="C845" s="4">
        <f>SUMIF(Відомості!$A$3:$A$2067,A845,Відомості!$C$3:$C$2067)</f>
        <v>0</v>
      </c>
      <c r="D845" s="4">
        <f ca="1">SUMIF(Відомості!$A$3:$A$2067,$A845,Відомості!$D$1443:$D$2067)</f>
        <v>0</v>
      </c>
      <c r="E845" s="4">
        <f ca="1">SUMIF(Відомості!$A$3:$A$2067,$A845,Відомості!$E$1443:$E$2067)</f>
        <v>0</v>
      </c>
    </row>
    <row r="846" spans="1:5" ht="12.75">
      <c r="A846" s="5"/>
      <c r="B846" s="21"/>
      <c r="C846" s="4">
        <f>SUMIF(Відомості!$A$3:$A$2067,A846,Відомості!$C$3:$C$2067)</f>
        <v>0</v>
      </c>
      <c r="D846" s="4">
        <f ca="1">SUMIF(Відомості!$A$3:$A$2067,$A846,Відомості!$D$1443:$D$2067)</f>
        <v>0</v>
      </c>
      <c r="E846" s="4">
        <f ca="1">SUMIF(Відомості!$A$3:$A$2067,$A846,Відомості!$E$1443:$E$2067)</f>
        <v>0</v>
      </c>
    </row>
    <row r="847" spans="1:5" ht="12.75">
      <c r="A847" s="5"/>
      <c r="B847" s="21"/>
      <c r="C847" s="4">
        <f>SUMIF(Відомості!$A$3:$A$2067,A847,Відомості!$C$3:$C$2067)</f>
        <v>0</v>
      </c>
      <c r="D847" s="4">
        <f ca="1">SUMIF(Відомості!$A$3:$A$2067,$A847,Відомості!$D$1443:$D$2067)</f>
        <v>0</v>
      </c>
      <c r="E847" s="4">
        <f ca="1">SUMIF(Відомості!$A$3:$A$2067,$A847,Відомості!$E$1443:$E$2067)</f>
        <v>0</v>
      </c>
    </row>
    <row r="848" spans="1:5" ht="12.75">
      <c r="A848" s="5"/>
      <c r="B848" s="21"/>
      <c r="C848" s="4">
        <f>SUMIF(Відомості!$A$3:$A$2067,A848,Відомості!$C$3:$C$2067)</f>
        <v>0</v>
      </c>
      <c r="D848" s="4">
        <f ca="1">SUMIF(Відомості!$A$3:$A$2067,$A848,Відомості!$D$1443:$D$2067)</f>
        <v>0</v>
      </c>
      <c r="E848" s="4">
        <f ca="1">SUMIF(Відомості!$A$3:$A$2067,$A848,Відомості!$E$1443:$E$2067)</f>
        <v>0</v>
      </c>
    </row>
    <row r="849" spans="1:5" ht="12.75">
      <c r="A849" s="5"/>
      <c r="B849" s="21"/>
      <c r="C849" s="4">
        <f>SUMIF(Відомості!$A$3:$A$2067,A849,Відомості!$C$3:$C$2067)</f>
        <v>0</v>
      </c>
      <c r="D849" s="4">
        <f ca="1">SUMIF(Відомості!$A$3:$A$2067,$A849,Відомості!$D$1443:$D$2067)</f>
        <v>0</v>
      </c>
      <c r="E849" s="4">
        <f ca="1">SUMIF(Відомості!$A$3:$A$2067,$A849,Відомості!$E$1443:$E$2067)</f>
        <v>0</v>
      </c>
    </row>
    <row r="850" spans="1:5" ht="12.75">
      <c r="A850" s="5"/>
      <c r="B850" s="21"/>
      <c r="C850" s="4">
        <f>SUMIF(Відомості!$A$3:$A$2067,A850,Відомості!$C$3:$C$2067)</f>
        <v>0</v>
      </c>
      <c r="D850" s="4">
        <f ca="1">SUMIF(Відомості!$A$3:$A$2067,$A850,Відомості!$D$1443:$D$2067)</f>
        <v>0</v>
      </c>
      <c r="E850" s="4">
        <f ca="1">SUMIF(Відомості!$A$3:$A$2067,$A850,Відомості!$E$1443:$E$2067)</f>
        <v>0</v>
      </c>
    </row>
    <row r="851" spans="1:5" ht="12.75">
      <c r="A851" s="5"/>
      <c r="B851" s="21"/>
      <c r="C851" s="4">
        <f>SUMIF(Відомості!$A$3:$A$2067,A851,Відомості!$C$3:$C$2067)</f>
        <v>0</v>
      </c>
      <c r="D851" s="4">
        <f ca="1">SUMIF(Відомості!$A$3:$A$2067,$A851,Відомості!$D$1443:$D$2067)</f>
        <v>0</v>
      </c>
      <c r="E851" s="4">
        <f ca="1">SUMIF(Відомості!$A$3:$A$2067,$A851,Відомості!$E$1443:$E$2067)</f>
        <v>0</v>
      </c>
    </row>
    <row r="852" spans="1:5" ht="12.75">
      <c r="A852" s="5"/>
      <c r="B852" s="21"/>
      <c r="C852" s="4">
        <f>SUMIF(Відомості!$A$3:$A$2067,A852,Відомості!$C$3:$C$2067)</f>
        <v>0</v>
      </c>
      <c r="D852" s="4">
        <f ca="1">SUMIF(Відомості!$A$3:$A$2067,$A852,Відомості!$D$1443:$D$2067)</f>
        <v>0</v>
      </c>
      <c r="E852" s="4">
        <f ca="1">SUMIF(Відомості!$A$3:$A$2067,$A852,Відомості!$E$1443:$E$2067)</f>
        <v>0</v>
      </c>
    </row>
    <row r="853" spans="1:5" ht="12.75">
      <c r="A853" s="5"/>
      <c r="B853" s="21"/>
      <c r="C853" s="4">
        <f>SUMIF(Відомості!$A$3:$A$2067,A853,Відомості!$C$3:$C$2067)</f>
        <v>0</v>
      </c>
      <c r="D853" s="4">
        <f ca="1">SUMIF(Відомості!$A$3:$A$2067,$A853,Відомості!$D$1443:$D$2067)</f>
        <v>0</v>
      </c>
      <c r="E853" s="4">
        <f ca="1">SUMIF(Відомості!$A$3:$A$2067,$A853,Відомості!$E$1443:$E$2067)</f>
        <v>0</v>
      </c>
    </row>
    <row r="854" spans="1:5" ht="12.75">
      <c r="A854" s="5"/>
      <c r="B854" s="21"/>
      <c r="C854" s="4">
        <f>SUMIF(Відомості!$A$3:$A$2067,A854,Відомості!$C$3:$C$2067)</f>
        <v>0</v>
      </c>
      <c r="D854" s="4">
        <f ca="1">SUMIF(Відомості!$A$3:$A$2067,$A854,Відомості!$D$1443:$D$2067)</f>
        <v>0</v>
      </c>
      <c r="E854" s="4">
        <f ca="1">SUMIF(Відомості!$A$3:$A$2067,$A854,Відомості!$E$1443:$E$2067)</f>
        <v>0</v>
      </c>
    </row>
    <row r="855" spans="1:5" ht="12.75">
      <c r="A855" s="5"/>
      <c r="B855" s="21"/>
      <c r="C855" s="4">
        <f>SUMIF(Відомості!$A$3:$A$2067,A855,Відомості!$C$3:$C$2067)</f>
        <v>0</v>
      </c>
      <c r="D855" s="4">
        <f ca="1">SUMIF(Відомості!$A$3:$A$2067,$A855,Відомості!$D$1443:$D$2067)</f>
        <v>0</v>
      </c>
      <c r="E855" s="4">
        <f ca="1">SUMIF(Відомості!$A$3:$A$2067,$A855,Відомості!$E$1443:$E$2067)</f>
        <v>0</v>
      </c>
    </row>
    <row r="856" spans="1:5" ht="12.75">
      <c r="A856" s="5"/>
      <c r="B856" s="21"/>
      <c r="C856" s="4">
        <f>SUMIF(Відомості!$A$3:$A$2067,A856,Відомості!$C$3:$C$2067)</f>
        <v>0</v>
      </c>
      <c r="D856" s="4">
        <f ca="1">SUMIF(Відомості!$A$3:$A$2067,$A856,Відомості!$D$1443:$D$2067)</f>
        <v>0</v>
      </c>
      <c r="E856" s="4">
        <f ca="1">SUMIF(Відомості!$A$3:$A$2067,$A856,Відомості!$E$1443:$E$2067)</f>
        <v>0</v>
      </c>
    </row>
    <row r="857" spans="1:5" ht="12.75">
      <c r="A857" s="5"/>
      <c r="B857" s="21"/>
      <c r="C857" s="4">
        <f>SUMIF(Відомості!$A$3:$A$2067,A857,Відомості!$C$3:$C$2067)</f>
        <v>0</v>
      </c>
      <c r="D857" s="4">
        <f ca="1">SUMIF(Відомості!$A$3:$A$2067,$A857,Відомості!$D$1443:$D$2067)</f>
        <v>0</v>
      </c>
      <c r="E857" s="4">
        <f ca="1">SUMIF(Відомості!$A$3:$A$2067,$A857,Відомості!$E$1443:$E$2067)</f>
        <v>0</v>
      </c>
    </row>
    <row r="858" spans="1:5" ht="12.75">
      <c r="A858" s="5"/>
      <c r="B858" s="21"/>
      <c r="C858" s="4">
        <f>SUMIF(Відомості!$A$3:$A$2067,A858,Відомості!$C$3:$C$2067)</f>
        <v>0</v>
      </c>
      <c r="D858" s="4">
        <f ca="1">SUMIF(Відомості!$A$3:$A$2067,$A858,Відомості!$D$1443:$D$2067)</f>
        <v>0</v>
      </c>
      <c r="E858" s="4">
        <f ca="1">SUMIF(Відомості!$A$3:$A$2067,$A858,Відомості!$E$1443:$E$2067)</f>
        <v>0</v>
      </c>
    </row>
    <row r="859" spans="1:5" ht="12.75">
      <c r="A859" s="5"/>
      <c r="B859" s="21"/>
      <c r="C859" s="4">
        <f>SUMIF(Відомості!$A$3:$A$2067,A859,Відомості!$C$3:$C$2067)</f>
        <v>0</v>
      </c>
      <c r="D859" s="4">
        <f ca="1">SUMIF(Відомості!$A$3:$A$2067,$A859,Відомості!$D$1443:$D$2067)</f>
        <v>0</v>
      </c>
      <c r="E859" s="4">
        <f ca="1">SUMIF(Відомості!$A$3:$A$2067,$A859,Відомості!$E$1443:$E$2067)</f>
        <v>0</v>
      </c>
    </row>
    <row r="860" spans="1:5" ht="12.75">
      <c r="A860" s="5"/>
      <c r="B860" s="21"/>
      <c r="C860" s="4">
        <f>SUMIF(Відомості!$A$3:$A$2067,A860,Відомості!$C$3:$C$2067)</f>
        <v>0</v>
      </c>
      <c r="D860" s="4">
        <f ca="1">SUMIF(Відомості!$A$3:$A$2067,$A860,Відомості!$D$1443:$D$2067)</f>
        <v>0</v>
      </c>
      <c r="E860" s="4">
        <f ca="1">SUMIF(Відомості!$A$3:$A$2067,$A860,Відомості!$E$1443:$E$2067)</f>
        <v>0</v>
      </c>
    </row>
    <row r="861" spans="1:5" ht="12.75">
      <c r="A861" s="5"/>
      <c r="B861" s="21"/>
      <c r="C861" s="4">
        <f>SUMIF(Відомості!$A$3:$A$2067,A861,Відомості!$C$3:$C$2067)</f>
        <v>0</v>
      </c>
      <c r="D861" s="4">
        <f ca="1">SUMIF(Відомості!$A$3:$A$2067,$A861,Відомості!$D$1443:$D$2067)</f>
        <v>0</v>
      </c>
      <c r="E861" s="4">
        <f ca="1">SUMIF(Відомості!$A$3:$A$2067,$A861,Відомості!$E$1443:$E$2067)</f>
        <v>0</v>
      </c>
    </row>
    <row r="862" spans="1:5" ht="12.75">
      <c r="A862" s="5"/>
      <c r="B862" s="21"/>
      <c r="C862" s="4">
        <f>SUMIF(Відомості!$A$3:$A$2067,A862,Відомості!$C$3:$C$2067)</f>
        <v>0</v>
      </c>
      <c r="D862" s="4">
        <f ca="1">SUMIF(Відомості!$A$3:$A$2067,$A862,Відомості!$D$1443:$D$2067)</f>
        <v>0</v>
      </c>
      <c r="E862" s="4">
        <f ca="1">SUMIF(Відомості!$A$3:$A$2067,$A862,Відомості!$E$1443:$E$2067)</f>
        <v>0</v>
      </c>
    </row>
    <row r="863" spans="1:5" ht="12.75">
      <c r="A863" s="5"/>
      <c r="B863" s="21"/>
      <c r="C863" s="4">
        <f>SUMIF(Відомості!$A$3:$A$2067,A863,Відомості!$C$3:$C$2067)</f>
        <v>0</v>
      </c>
      <c r="D863" s="4">
        <f ca="1">SUMIF(Відомості!$A$3:$A$2067,$A863,Відомості!$D$1443:$D$2067)</f>
        <v>0</v>
      </c>
      <c r="E863" s="4">
        <f ca="1">SUMIF(Відомості!$A$3:$A$2067,$A863,Відомості!$E$1443:$E$2067)</f>
        <v>0</v>
      </c>
    </row>
    <row r="864" spans="1:5" ht="12.75">
      <c r="A864" s="5"/>
      <c r="B864" s="21"/>
      <c r="C864" s="4">
        <f>SUMIF(Відомості!$A$3:$A$2067,A864,Відомості!$C$3:$C$2067)</f>
        <v>0</v>
      </c>
      <c r="D864" s="4">
        <f ca="1">SUMIF(Відомості!$A$3:$A$2067,$A864,Відомості!$D$1443:$D$2067)</f>
        <v>0</v>
      </c>
      <c r="E864" s="4">
        <f ca="1">SUMIF(Відомості!$A$3:$A$2067,$A864,Відомості!$E$1443:$E$2067)</f>
        <v>0</v>
      </c>
    </row>
    <row r="865" spans="1:5" ht="12.75">
      <c r="A865" s="5"/>
      <c r="B865" s="21"/>
      <c r="C865" s="4">
        <f>SUMIF(Відомості!$A$3:$A$2067,A865,Відомості!$C$3:$C$2067)</f>
        <v>0</v>
      </c>
      <c r="D865" s="4">
        <f ca="1">SUMIF(Відомості!$A$3:$A$2067,$A865,Відомості!$D$1443:$D$2067)</f>
        <v>0</v>
      </c>
      <c r="E865" s="4">
        <f ca="1">SUMIF(Відомості!$A$3:$A$2067,$A865,Відомості!$E$1443:$E$2067)</f>
        <v>0</v>
      </c>
    </row>
    <row r="866" spans="1:5" ht="12.75">
      <c r="A866" s="5"/>
      <c r="B866" s="21"/>
      <c r="C866" s="4">
        <f>SUMIF(Відомості!$A$3:$A$2067,A866,Відомості!$C$3:$C$2067)</f>
        <v>0</v>
      </c>
      <c r="D866" s="4">
        <f ca="1">SUMIF(Відомості!$A$3:$A$2067,$A866,Відомості!$D$1443:$D$2067)</f>
        <v>0</v>
      </c>
      <c r="E866" s="4">
        <f ca="1">SUMIF(Відомості!$A$3:$A$2067,$A866,Відомості!$E$1443:$E$2067)</f>
        <v>0</v>
      </c>
    </row>
    <row r="867" spans="1:5" ht="12.75">
      <c r="A867" s="5"/>
      <c r="B867" s="21"/>
      <c r="C867" s="4">
        <f>SUMIF(Відомості!$A$3:$A$2067,A867,Відомості!$C$3:$C$2067)</f>
        <v>0</v>
      </c>
      <c r="D867" s="4">
        <f ca="1">SUMIF(Відомості!$A$3:$A$2067,$A867,Відомості!$D$1443:$D$2067)</f>
        <v>0</v>
      </c>
      <c r="E867" s="4">
        <f ca="1">SUMIF(Відомості!$A$3:$A$2067,$A867,Відомості!$E$1443:$E$2067)</f>
        <v>0</v>
      </c>
    </row>
    <row r="868" spans="1:5" ht="12.75">
      <c r="A868" s="5"/>
      <c r="B868" s="21"/>
      <c r="C868" s="4">
        <f>SUMIF(Відомості!$A$3:$A$2067,A868,Відомості!$C$3:$C$2067)</f>
        <v>0</v>
      </c>
      <c r="D868" s="4">
        <f ca="1">SUMIF(Відомості!$A$3:$A$2067,$A868,Відомості!$D$1443:$D$2067)</f>
        <v>0</v>
      </c>
      <c r="E868" s="4">
        <f ca="1">SUMIF(Відомості!$A$3:$A$2067,$A868,Відомості!$E$1443:$E$2067)</f>
        <v>0</v>
      </c>
    </row>
    <row r="869" spans="1:5" ht="12.75">
      <c r="A869" s="5"/>
      <c r="B869" s="21"/>
      <c r="C869" s="4">
        <f>SUMIF(Відомості!$A$3:$A$2067,A869,Відомості!$C$3:$C$2067)</f>
        <v>0</v>
      </c>
      <c r="D869" s="4">
        <f ca="1">SUMIF(Відомості!$A$3:$A$2067,$A869,Відомості!$D$1443:$D$2067)</f>
        <v>0</v>
      </c>
      <c r="E869" s="4">
        <f ca="1">SUMIF(Відомості!$A$3:$A$2067,$A869,Відомості!$E$1443:$E$2067)</f>
        <v>0</v>
      </c>
    </row>
    <row r="870" spans="1:5" ht="12.75">
      <c r="A870" s="5"/>
      <c r="B870" s="21"/>
      <c r="C870" s="4">
        <f>SUMIF(Відомості!$A$3:$A$2067,A870,Відомості!$C$3:$C$2067)</f>
        <v>0</v>
      </c>
      <c r="D870" s="4">
        <f ca="1">SUMIF(Відомості!$A$3:$A$2067,$A870,Відомості!$D$1443:$D$2067)</f>
        <v>0</v>
      </c>
      <c r="E870" s="4">
        <f ca="1">SUMIF(Відомості!$A$3:$A$2067,$A870,Відомості!$E$1443:$E$2067)</f>
        <v>0</v>
      </c>
    </row>
    <row r="871" spans="1:5" ht="12.75">
      <c r="A871" s="5"/>
      <c r="B871" s="21"/>
      <c r="C871" s="4">
        <f>SUMIF(Відомості!$A$3:$A$2067,A871,Відомості!$C$3:$C$2067)</f>
        <v>0</v>
      </c>
      <c r="D871" s="4">
        <f ca="1">SUMIF(Відомості!$A$3:$A$2067,$A871,Відомості!$D$1443:$D$2067)</f>
        <v>0</v>
      </c>
      <c r="E871" s="4">
        <f ca="1">SUMIF(Відомості!$A$3:$A$2067,$A871,Відомості!$E$1443:$E$2067)</f>
        <v>0</v>
      </c>
    </row>
    <row r="872" spans="1:5" ht="12.75">
      <c r="A872" s="5"/>
      <c r="B872" s="21"/>
      <c r="C872" s="4">
        <f>SUMIF(Відомості!$A$3:$A$2067,A872,Відомості!$C$3:$C$2067)</f>
        <v>0</v>
      </c>
      <c r="D872" s="4">
        <f ca="1">SUMIF(Відомості!$A$3:$A$2067,$A872,Відомості!$D$1443:$D$2067)</f>
        <v>0</v>
      </c>
      <c r="E872" s="4">
        <f ca="1">SUMIF(Відомості!$A$3:$A$2067,$A872,Відомості!$E$1443:$E$2067)</f>
        <v>0</v>
      </c>
    </row>
    <row r="873" spans="1:5" ht="12.75">
      <c r="A873" s="5"/>
      <c r="B873" s="21"/>
      <c r="C873" s="4">
        <f>SUMIF(Відомості!$A$3:$A$2067,A873,Відомості!$C$3:$C$2067)</f>
        <v>0</v>
      </c>
      <c r="D873" s="4">
        <f ca="1">SUMIF(Відомості!$A$3:$A$2067,$A873,Відомості!$D$1443:$D$2067)</f>
        <v>0</v>
      </c>
      <c r="E873" s="4">
        <f ca="1">SUMIF(Відомості!$A$3:$A$2067,$A873,Відомості!$E$1443:$E$2067)</f>
        <v>0</v>
      </c>
    </row>
    <row r="874" spans="1:5" ht="12.75">
      <c r="A874" s="5"/>
      <c r="B874" s="21"/>
      <c r="C874" s="4">
        <f>SUMIF(Відомості!$A$3:$A$2067,A874,Відомості!$C$3:$C$2067)</f>
        <v>0</v>
      </c>
      <c r="D874" s="4">
        <f ca="1">SUMIF(Відомості!$A$3:$A$2067,$A874,Відомості!$D$1443:$D$2067)</f>
        <v>0</v>
      </c>
      <c r="E874" s="4">
        <f ca="1">SUMIF(Відомості!$A$3:$A$2067,$A874,Відомості!$E$1443:$E$2067)</f>
        <v>0</v>
      </c>
    </row>
    <row r="875" spans="1:5" ht="12.75">
      <c r="A875" s="5"/>
      <c r="B875" s="21"/>
      <c r="C875" s="4">
        <f>SUMIF(Відомості!$A$3:$A$2067,A875,Відомості!$C$3:$C$2067)</f>
        <v>0</v>
      </c>
      <c r="D875" s="4">
        <f ca="1">SUMIF(Відомості!$A$3:$A$2067,$A875,Відомості!$D$1443:$D$2067)</f>
        <v>0</v>
      </c>
      <c r="E875" s="4">
        <f ca="1">SUMIF(Відомості!$A$3:$A$2067,$A875,Відомості!$E$1443:$E$2067)</f>
        <v>0</v>
      </c>
    </row>
    <row r="876" spans="1:5" ht="12.75">
      <c r="A876" s="5"/>
      <c r="B876" s="21"/>
      <c r="C876" s="4">
        <f>SUMIF(Відомості!$A$3:$A$2067,A876,Відомості!$C$3:$C$2067)</f>
        <v>0</v>
      </c>
      <c r="D876" s="4">
        <f ca="1">SUMIF(Відомості!$A$3:$A$2067,$A876,Відомості!$D$1443:$D$2067)</f>
        <v>0</v>
      </c>
      <c r="E876" s="4">
        <f ca="1">SUMIF(Відомості!$A$3:$A$2067,$A876,Відомості!$E$1443:$E$2067)</f>
        <v>0</v>
      </c>
    </row>
    <row r="877" spans="1:5" ht="12.75">
      <c r="A877" s="5"/>
      <c r="B877" s="21"/>
      <c r="C877" s="4">
        <f>SUMIF(Відомості!$A$3:$A$2067,A877,Відомості!$C$3:$C$2067)</f>
        <v>0</v>
      </c>
      <c r="D877" s="4">
        <f ca="1">SUMIF(Відомості!$A$3:$A$2067,$A877,Відомості!$D$1443:$D$2067)</f>
        <v>0</v>
      </c>
      <c r="E877" s="4">
        <f ca="1">SUMIF(Відомості!$A$3:$A$2067,$A877,Відомості!$E$1443:$E$2067)</f>
        <v>0</v>
      </c>
    </row>
    <row r="878" spans="1:5" ht="12.75">
      <c r="A878" s="5"/>
      <c r="B878" s="21"/>
      <c r="C878" s="4">
        <f>SUMIF(Відомості!$A$3:$A$2067,A878,Відомості!$C$3:$C$2067)</f>
        <v>0</v>
      </c>
      <c r="D878" s="4">
        <f ca="1">SUMIF(Відомості!$A$3:$A$2067,$A878,Відомості!$D$1443:$D$2067)</f>
        <v>0</v>
      </c>
      <c r="E878" s="4">
        <f ca="1">SUMIF(Відомості!$A$3:$A$2067,$A878,Відомості!$E$1443:$E$2067)</f>
        <v>0</v>
      </c>
    </row>
    <row r="879" spans="1:5" ht="12.75">
      <c r="A879" s="5"/>
      <c r="B879" s="21"/>
      <c r="C879" s="4">
        <f>SUMIF(Відомості!$A$3:$A$2067,A879,Відомості!$C$3:$C$2067)</f>
        <v>0</v>
      </c>
      <c r="D879" s="4">
        <f ca="1">SUMIF(Відомості!$A$3:$A$2067,$A879,Відомості!$D$1443:$D$2067)</f>
        <v>0</v>
      </c>
      <c r="E879" s="4">
        <f ca="1">SUMIF(Відомості!$A$3:$A$2067,$A879,Відомості!$E$1443:$E$2067)</f>
        <v>0</v>
      </c>
    </row>
    <row r="880" spans="1:5" ht="12.75">
      <c r="A880" s="5"/>
      <c r="B880" s="21"/>
      <c r="C880" s="4">
        <f>SUMIF(Відомості!$A$3:$A$2067,A880,Відомості!$C$3:$C$2067)</f>
        <v>0</v>
      </c>
      <c r="D880" s="4">
        <f ca="1">SUMIF(Відомості!$A$3:$A$2067,$A880,Відомості!$D$1443:$D$2067)</f>
        <v>0</v>
      </c>
      <c r="E880" s="4">
        <f ca="1">SUMIF(Відомості!$A$3:$A$2067,$A880,Відомості!$E$1443:$E$2067)</f>
        <v>0</v>
      </c>
    </row>
    <row r="881" spans="1:5" ht="12.75">
      <c r="A881" s="5"/>
      <c r="B881" s="21"/>
      <c r="C881" s="4">
        <f>SUMIF(Відомості!$A$3:$A$2067,A881,Відомості!$C$3:$C$2067)</f>
        <v>0</v>
      </c>
      <c r="D881" s="4">
        <f ca="1">SUMIF(Відомості!$A$3:$A$2067,$A881,Відомості!$D$1443:$D$2067)</f>
        <v>0</v>
      </c>
      <c r="E881" s="4">
        <f ca="1">SUMIF(Відомості!$A$3:$A$2067,$A881,Відомості!$E$1443:$E$2067)</f>
        <v>0</v>
      </c>
    </row>
    <row r="882" spans="1:5" ht="12.75">
      <c r="A882" s="5"/>
      <c r="B882" s="21"/>
      <c r="C882" s="4">
        <f>SUMIF(Відомості!$A$3:$A$2067,A882,Відомості!$C$3:$C$2067)</f>
        <v>0</v>
      </c>
      <c r="D882" s="4">
        <f ca="1">SUMIF(Відомості!$A$3:$A$2067,$A882,Відомості!$D$1443:$D$2067)</f>
        <v>0</v>
      </c>
      <c r="E882" s="4">
        <f ca="1">SUMIF(Відомості!$A$3:$A$2067,$A882,Відомості!$E$1443:$E$2067)</f>
        <v>0</v>
      </c>
    </row>
    <row r="883" spans="1:5" ht="12.75">
      <c r="A883" s="5"/>
      <c r="B883" s="21"/>
      <c r="C883" s="4">
        <f>SUMIF(Відомості!$A$3:$A$2067,A883,Відомості!$C$3:$C$2067)</f>
        <v>0</v>
      </c>
      <c r="D883" s="4">
        <f ca="1">SUMIF(Відомості!$A$3:$A$2067,$A883,Відомості!$D$1443:$D$2067)</f>
        <v>0</v>
      </c>
      <c r="E883" s="4">
        <f ca="1">SUMIF(Відомості!$A$3:$A$2067,$A883,Відомості!$E$1443:$E$2067)</f>
        <v>0</v>
      </c>
    </row>
    <row r="884" spans="1:5" ht="12.75">
      <c r="A884" s="5"/>
      <c r="B884" s="21"/>
      <c r="C884" s="4">
        <f>SUMIF(Відомості!$A$3:$A$2067,A884,Відомості!$C$3:$C$2067)</f>
        <v>0</v>
      </c>
      <c r="D884" s="4">
        <f ca="1">SUMIF(Відомості!$A$3:$A$2067,$A884,Відомості!$D$1443:$D$2067)</f>
        <v>0</v>
      </c>
      <c r="E884" s="4">
        <f ca="1">SUMIF(Відомості!$A$3:$A$2067,$A884,Відомості!$E$1443:$E$2067)</f>
        <v>0</v>
      </c>
    </row>
    <row r="885" spans="1:5" ht="12.75">
      <c r="A885" s="5"/>
      <c r="B885" s="21"/>
      <c r="C885" s="4">
        <f>SUMIF(Відомості!$A$3:$A$2067,A885,Відомості!$C$3:$C$2067)</f>
        <v>0</v>
      </c>
      <c r="D885" s="4">
        <f ca="1">SUMIF(Відомості!$A$3:$A$2067,$A885,Відомості!$D$1443:$D$2067)</f>
        <v>0</v>
      </c>
      <c r="E885" s="4">
        <f ca="1">SUMIF(Відомості!$A$3:$A$2067,$A885,Відомості!$E$1443:$E$2067)</f>
        <v>0</v>
      </c>
    </row>
    <row r="886" spans="1:5" ht="12.75">
      <c r="A886" s="5"/>
      <c r="B886" s="21"/>
      <c r="C886" s="4">
        <f>SUMIF(Відомості!$A$3:$A$2067,A886,Відомості!$C$3:$C$2067)</f>
        <v>0</v>
      </c>
      <c r="D886" s="4">
        <f ca="1">SUMIF(Відомості!$A$3:$A$2067,$A886,Відомості!$D$1443:$D$2067)</f>
        <v>0</v>
      </c>
      <c r="E886" s="4">
        <f ca="1">SUMIF(Відомості!$A$3:$A$2067,$A886,Відомості!$E$1443:$E$2067)</f>
        <v>0</v>
      </c>
    </row>
    <row r="887" spans="1:5" ht="12.75">
      <c r="A887" s="5"/>
      <c r="B887" s="21"/>
      <c r="C887" s="4">
        <f>SUMIF(Відомості!$A$3:$A$2067,A887,Відомості!$C$3:$C$2067)</f>
        <v>0</v>
      </c>
      <c r="D887" s="4">
        <f ca="1">SUMIF(Відомості!$A$3:$A$2067,$A887,Відомості!$D$1443:$D$2067)</f>
        <v>0</v>
      </c>
      <c r="E887" s="4">
        <f ca="1">SUMIF(Відомості!$A$3:$A$2067,$A887,Відомості!$E$1443:$E$2067)</f>
        <v>0</v>
      </c>
    </row>
    <row r="888" spans="1:5" ht="12.75">
      <c r="A888" s="5"/>
      <c r="B888" s="21"/>
      <c r="C888" s="4">
        <f>SUMIF(Відомості!$A$3:$A$2067,A888,Відомості!$C$3:$C$2067)</f>
        <v>0</v>
      </c>
      <c r="D888" s="4">
        <f ca="1">SUMIF(Відомості!$A$3:$A$2067,$A888,Відомості!$D$1443:$D$2067)</f>
        <v>0</v>
      </c>
      <c r="E888" s="4">
        <f ca="1">SUMIF(Відомості!$A$3:$A$2067,$A888,Відомості!$E$1443:$E$2067)</f>
        <v>0</v>
      </c>
    </row>
    <row r="889" spans="1:5" ht="12.75">
      <c r="A889" s="5"/>
      <c r="B889" s="21"/>
      <c r="C889" s="4">
        <f>SUMIF(Відомості!$A$3:$A$2067,A889,Відомості!$C$3:$C$2067)</f>
        <v>0</v>
      </c>
      <c r="D889" s="4">
        <f ca="1">SUMIF(Відомості!$A$3:$A$2067,$A889,Відомості!$D$1443:$D$2067)</f>
        <v>0</v>
      </c>
      <c r="E889" s="4">
        <f ca="1">SUMIF(Відомості!$A$3:$A$2067,$A889,Відомості!$E$1443:$E$2067)</f>
        <v>0</v>
      </c>
    </row>
    <row r="890" spans="1:5" ht="12.75">
      <c r="A890" s="5"/>
      <c r="B890" s="21"/>
      <c r="C890" s="4">
        <f>SUMIF(Відомості!$A$3:$A$2067,A890,Відомості!$C$3:$C$2067)</f>
        <v>0</v>
      </c>
      <c r="D890" s="4">
        <f ca="1">SUMIF(Відомості!$A$3:$A$2067,$A890,Відомості!$D$1443:$D$2067)</f>
        <v>0</v>
      </c>
      <c r="E890" s="4">
        <f ca="1">SUMIF(Відомості!$A$3:$A$2067,$A890,Відомості!$E$1443:$E$2067)</f>
        <v>0</v>
      </c>
    </row>
    <row r="891" spans="1:5" ht="12.75">
      <c r="A891" s="5"/>
      <c r="B891" s="21"/>
      <c r="C891" s="4">
        <f>SUMIF(Відомості!$A$3:$A$2067,A891,Відомості!$C$3:$C$2067)</f>
        <v>0</v>
      </c>
      <c r="D891" s="4">
        <f ca="1">SUMIF(Відомості!$A$3:$A$2067,$A891,Відомості!$D$1443:$D$2067)</f>
        <v>0</v>
      </c>
      <c r="E891" s="4">
        <f ca="1">SUMIF(Відомості!$A$3:$A$2067,$A891,Відомості!$E$1443:$E$2067)</f>
        <v>0</v>
      </c>
    </row>
    <row r="892" spans="1:5" ht="12.75">
      <c r="A892" s="5"/>
      <c r="B892" s="21"/>
      <c r="C892" s="4">
        <f>SUMIF(Відомості!$A$3:$A$2067,A892,Відомості!$C$3:$C$2067)</f>
        <v>0</v>
      </c>
      <c r="D892" s="4">
        <f ca="1">SUMIF(Відомості!$A$3:$A$2067,$A892,Відомості!$D$1443:$D$2067)</f>
        <v>0</v>
      </c>
      <c r="E892" s="4">
        <f ca="1">SUMIF(Відомості!$A$3:$A$2067,$A892,Відомості!$E$1443:$E$2067)</f>
        <v>0</v>
      </c>
    </row>
    <row r="893" spans="1:5" ht="12.75">
      <c r="A893" s="5"/>
      <c r="B893" s="21"/>
      <c r="C893" s="4">
        <f>SUMIF(Відомості!$A$3:$A$2067,A893,Відомості!$C$3:$C$2067)</f>
        <v>0</v>
      </c>
      <c r="D893" s="4">
        <f ca="1">SUMIF(Відомості!$A$3:$A$2067,$A893,Відомості!$D$1443:$D$2067)</f>
        <v>0</v>
      </c>
      <c r="E893" s="4">
        <f ca="1">SUMIF(Відомості!$A$3:$A$2067,$A893,Відомості!$E$1443:$E$2067)</f>
        <v>0</v>
      </c>
    </row>
    <row r="894" spans="1:5" ht="12.75">
      <c r="A894" s="5"/>
      <c r="B894" s="21"/>
      <c r="C894" s="4">
        <f>SUMIF(Відомості!$A$3:$A$2067,A894,Відомості!$C$3:$C$2067)</f>
        <v>0</v>
      </c>
      <c r="D894" s="4">
        <f ca="1">SUMIF(Відомості!$A$3:$A$2067,$A894,Відомості!$D$1443:$D$2067)</f>
        <v>0</v>
      </c>
      <c r="E894" s="4">
        <f ca="1">SUMIF(Відомості!$A$3:$A$2067,$A894,Відомості!$E$1443:$E$2067)</f>
        <v>0</v>
      </c>
    </row>
    <row r="895" spans="1:5" ht="12.75">
      <c r="A895" s="5"/>
      <c r="B895" s="21"/>
      <c r="C895" s="4">
        <f>SUMIF(Відомості!$A$3:$A$2067,A895,Відомості!$C$3:$C$2067)</f>
        <v>0</v>
      </c>
      <c r="D895" s="4">
        <f ca="1">SUMIF(Відомості!$A$3:$A$2067,$A895,Відомості!$D$1443:$D$2067)</f>
        <v>0</v>
      </c>
      <c r="E895" s="4">
        <f ca="1">SUMIF(Відомості!$A$3:$A$2067,$A895,Відомості!$E$1443:$E$2067)</f>
        <v>0</v>
      </c>
    </row>
    <row r="896" spans="1:5" ht="12.75">
      <c r="A896" s="5"/>
      <c r="B896" s="21"/>
      <c r="C896" s="4">
        <f>SUMIF(Відомості!$A$3:$A$2067,A896,Відомості!$C$3:$C$2067)</f>
        <v>0</v>
      </c>
      <c r="D896" s="4">
        <f ca="1">SUMIF(Відомості!$A$3:$A$2067,$A896,Відомості!$D$1443:$D$2067)</f>
        <v>0</v>
      </c>
      <c r="E896" s="4">
        <f ca="1">SUMIF(Відомості!$A$3:$A$2067,$A896,Відомості!$E$1443:$E$2067)</f>
        <v>0</v>
      </c>
    </row>
    <row r="897" spans="1:5" ht="12.75">
      <c r="A897" s="5"/>
      <c r="B897" s="21"/>
      <c r="C897" s="4">
        <f>SUMIF(Відомості!$A$3:$A$2067,A897,Відомості!$C$3:$C$2067)</f>
        <v>0</v>
      </c>
      <c r="D897" s="4">
        <f ca="1">SUMIF(Відомості!$A$3:$A$2067,$A897,Відомості!$D$1443:$D$2067)</f>
        <v>0</v>
      </c>
      <c r="E897" s="4">
        <f ca="1">SUMIF(Відомості!$A$3:$A$2067,$A897,Відомості!$E$1443:$E$2067)</f>
        <v>0</v>
      </c>
    </row>
    <row r="898" spans="1:5" ht="12.75">
      <c r="A898" s="5"/>
      <c r="B898" s="21"/>
      <c r="C898" s="4">
        <f>SUMIF(Відомості!$A$3:$A$2067,A898,Відомості!$C$3:$C$2067)</f>
        <v>0</v>
      </c>
      <c r="D898" s="4">
        <f ca="1">SUMIF(Відомості!$A$3:$A$2067,$A898,Відомості!$D$1443:$D$2067)</f>
        <v>0</v>
      </c>
      <c r="E898" s="4">
        <f ca="1">SUMIF(Відомості!$A$3:$A$2067,$A898,Відомості!$E$1443:$E$2067)</f>
        <v>0</v>
      </c>
    </row>
    <row r="899" spans="1:5" ht="12.75">
      <c r="A899" s="5"/>
      <c r="B899" s="21"/>
      <c r="C899" s="4">
        <f>SUMIF(Відомості!$A$3:$A$2067,A899,Відомості!$C$3:$C$2067)</f>
        <v>0</v>
      </c>
      <c r="D899" s="4">
        <f ca="1">SUMIF(Відомості!$A$3:$A$2067,$A899,Відомості!$D$1443:$D$2067)</f>
        <v>0</v>
      </c>
      <c r="E899" s="4">
        <f ca="1">SUMIF(Відомості!$A$3:$A$2067,$A899,Відомості!$E$1443:$E$2067)</f>
        <v>0</v>
      </c>
    </row>
    <row r="900" spans="1:5" ht="12.75">
      <c r="A900" s="5"/>
      <c r="B900" s="21"/>
      <c r="C900" s="4">
        <f>SUMIF(Відомості!$A$3:$A$2067,A900,Відомості!$C$3:$C$2067)</f>
        <v>0</v>
      </c>
      <c r="D900" s="4">
        <f ca="1">SUMIF(Відомості!$A$3:$A$2067,$A900,Відомості!$D$1443:$D$2067)</f>
        <v>0</v>
      </c>
      <c r="E900" s="4">
        <f ca="1">SUMIF(Відомості!$A$3:$A$2067,$A900,Відомості!$E$1443:$E$2067)</f>
        <v>0</v>
      </c>
    </row>
    <row r="901" spans="1:5" ht="12.75">
      <c r="A901" s="5"/>
      <c r="B901" s="21"/>
      <c r="C901" s="4">
        <f>SUMIF(Відомості!$A$3:$A$2067,A901,Відомості!$C$3:$C$2067)</f>
        <v>0</v>
      </c>
      <c r="D901" s="4">
        <f ca="1">SUMIF(Відомості!$A$3:$A$2067,$A901,Відомості!$D$1443:$D$2067)</f>
        <v>0</v>
      </c>
      <c r="E901" s="4">
        <f ca="1">SUMIF(Відомості!$A$3:$A$2067,$A901,Відомості!$E$1443:$E$2067)</f>
        <v>0</v>
      </c>
    </row>
    <row r="902" spans="1:5" ht="12.75">
      <c r="A902" s="5"/>
      <c r="B902" s="21"/>
      <c r="C902" s="4">
        <f>SUMIF(Відомості!$A$3:$A$2067,A902,Відомості!$C$3:$C$2067)</f>
        <v>0</v>
      </c>
      <c r="D902" s="4">
        <f ca="1">SUMIF(Відомості!$A$3:$A$2067,$A902,Відомості!$D$1443:$D$2067)</f>
        <v>0</v>
      </c>
      <c r="E902" s="4">
        <f ca="1">SUMIF(Відомості!$A$3:$A$2067,$A902,Відомості!$E$1443:$E$2067)</f>
        <v>0</v>
      </c>
    </row>
    <row r="903" spans="1:5" ht="12.75">
      <c r="A903" s="5"/>
      <c r="B903" s="21"/>
      <c r="C903" s="4">
        <f>SUMIF(Відомості!$A$3:$A$2067,A903,Відомості!$C$3:$C$2067)</f>
        <v>0</v>
      </c>
      <c r="D903" s="4">
        <f ca="1">SUMIF(Відомості!$A$3:$A$2067,$A903,Відомості!$D$1443:$D$2067)</f>
        <v>0</v>
      </c>
      <c r="E903" s="4">
        <f ca="1">SUMIF(Відомості!$A$3:$A$2067,$A903,Відомості!$E$1443:$E$2067)</f>
        <v>0</v>
      </c>
    </row>
    <row r="904" spans="1:5" ht="12.75">
      <c r="A904" s="5"/>
      <c r="B904" s="21"/>
      <c r="C904" s="4">
        <f>SUMIF(Відомості!$A$3:$A$2067,A904,Відомості!$C$3:$C$2067)</f>
        <v>0</v>
      </c>
      <c r="D904" s="4">
        <f ca="1">SUMIF(Відомості!$A$3:$A$2067,$A904,Відомості!$D$1443:$D$2067)</f>
        <v>0</v>
      </c>
      <c r="E904" s="4">
        <f ca="1">SUMIF(Відомості!$A$3:$A$2067,$A904,Відомості!$E$1443:$E$2067)</f>
        <v>0</v>
      </c>
    </row>
    <row r="905" spans="1:5" ht="12.75">
      <c r="A905" s="5"/>
      <c r="B905" s="21"/>
      <c r="C905" s="4">
        <f>SUMIF(Відомості!$A$3:$A$2067,A905,Відомості!$C$3:$C$2067)</f>
        <v>0</v>
      </c>
      <c r="D905" s="4">
        <f ca="1">SUMIF(Відомості!$A$3:$A$2067,$A905,Відомості!$D$1443:$D$2067)</f>
        <v>0</v>
      </c>
      <c r="E905" s="4">
        <f ca="1">SUMIF(Відомості!$A$3:$A$2067,$A905,Відомості!$E$1443:$E$2067)</f>
        <v>0</v>
      </c>
    </row>
    <row r="906" spans="1:5" ht="12.75">
      <c r="A906" s="5"/>
      <c r="B906" s="21"/>
      <c r="C906" s="4">
        <f>SUMIF(Відомості!$A$3:$A$2067,A906,Відомості!$C$3:$C$2067)</f>
        <v>0</v>
      </c>
      <c r="D906" s="4">
        <f ca="1">SUMIF(Відомості!$A$3:$A$2067,$A906,Відомості!$D$1443:$D$2067)</f>
        <v>0</v>
      </c>
      <c r="E906" s="4">
        <f ca="1">SUMIF(Відомості!$A$3:$A$2067,$A906,Відомості!$E$1443:$E$2067)</f>
        <v>0</v>
      </c>
    </row>
    <row r="907" spans="1:5" ht="12.75">
      <c r="A907" s="5"/>
      <c r="B907" s="21"/>
      <c r="C907" s="4">
        <f>SUMIF(Відомості!$A$3:$A$2067,A907,Відомості!$C$3:$C$2067)</f>
        <v>0</v>
      </c>
      <c r="D907" s="4">
        <f ca="1">SUMIF(Відомості!$A$3:$A$2067,$A907,Відомості!$D$1443:$D$2067)</f>
        <v>0</v>
      </c>
      <c r="E907" s="4">
        <f ca="1">SUMIF(Відомості!$A$3:$A$2067,$A907,Відомості!$E$1443:$E$2067)</f>
        <v>0</v>
      </c>
    </row>
    <row r="908" spans="1:5" ht="12.75">
      <c r="A908" s="5"/>
      <c r="B908" s="21"/>
      <c r="C908" s="4">
        <f>SUMIF(Відомості!$A$3:$A$2067,A908,Відомості!$C$3:$C$2067)</f>
        <v>0</v>
      </c>
      <c r="D908" s="4">
        <f ca="1">SUMIF(Відомості!$A$3:$A$2067,$A908,Відомості!$D$1443:$D$2067)</f>
        <v>0</v>
      </c>
      <c r="E908" s="4">
        <f ca="1">SUMIF(Відомості!$A$3:$A$2067,$A908,Відомості!$E$1443:$E$2067)</f>
        <v>0</v>
      </c>
    </row>
    <row r="909" spans="1:5" ht="12.75">
      <c r="A909" s="5"/>
      <c r="B909" s="21"/>
      <c r="C909" s="4">
        <f>SUMIF(Відомості!$A$3:$A$2067,A909,Відомості!$C$3:$C$2067)</f>
        <v>0</v>
      </c>
      <c r="D909" s="4">
        <f ca="1">SUMIF(Відомості!$A$3:$A$2067,$A909,Відомості!$D$1443:$D$2067)</f>
        <v>0</v>
      </c>
      <c r="E909" s="4">
        <f ca="1">SUMIF(Відомості!$A$3:$A$2067,$A909,Відомості!$E$1443:$E$2067)</f>
        <v>0</v>
      </c>
    </row>
    <row r="910" spans="1:5" ht="12.75">
      <c r="A910" s="5"/>
      <c r="B910" s="21"/>
      <c r="C910" s="4">
        <f>SUMIF(Відомості!$A$3:$A$2067,A910,Відомості!$C$3:$C$2067)</f>
        <v>0</v>
      </c>
      <c r="D910" s="4">
        <f ca="1">SUMIF(Відомості!$A$3:$A$2067,$A910,Відомості!$D$1443:$D$2067)</f>
        <v>0</v>
      </c>
      <c r="E910" s="4">
        <f ca="1">SUMIF(Відомості!$A$3:$A$2067,$A910,Відомості!$E$1443:$E$2067)</f>
        <v>0</v>
      </c>
    </row>
    <row r="911" spans="1:5" ht="12.75">
      <c r="A911" s="5"/>
      <c r="B911" s="21"/>
      <c r="C911" s="4">
        <f>SUMIF(Відомості!$A$3:$A$2067,A911,Відомості!$C$3:$C$2067)</f>
        <v>0</v>
      </c>
      <c r="D911" s="4">
        <f ca="1">SUMIF(Відомості!$A$3:$A$2067,$A911,Відомості!$D$1443:$D$2067)</f>
        <v>0</v>
      </c>
      <c r="E911" s="4">
        <f ca="1">SUMIF(Відомості!$A$3:$A$2067,$A911,Відомості!$E$1443:$E$2067)</f>
        <v>0</v>
      </c>
    </row>
    <row r="912" spans="1:5" ht="12.75">
      <c r="A912" s="5"/>
      <c r="B912" s="21"/>
      <c r="C912" s="4">
        <f>SUMIF(Відомості!$A$3:$A$2067,A912,Відомості!$C$3:$C$2067)</f>
        <v>0</v>
      </c>
      <c r="D912" s="4">
        <f ca="1">SUMIF(Відомості!$A$3:$A$2067,$A912,Відомості!$D$1443:$D$2067)</f>
        <v>0</v>
      </c>
      <c r="E912" s="4">
        <f ca="1">SUMIF(Відомості!$A$3:$A$2067,$A912,Відомості!$E$1443:$E$2067)</f>
        <v>0</v>
      </c>
    </row>
    <row r="913" spans="1:5" ht="12.75">
      <c r="A913" s="5"/>
      <c r="B913" s="21"/>
      <c r="C913" s="4">
        <f>SUMIF(Відомості!$A$3:$A$2067,A913,Відомості!$C$3:$C$2067)</f>
        <v>0</v>
      </c>
      <c r="D913" s="4">
        <f ca="1">SUMIF(Відомості!$A$3:$A$2067,$A913,Відомості!$D$1443:$D$2067)</f>
        <v>0</v>
      </c>
      <c r="E913" s="4">
        <f ca="1">SUMIF(Відомості!$A$3:$A$2067,$A913,Відомості!$E$1443:$E$2067)</f>
        <v>0</v>
      </c>
    </row>
    <row r="914" spans="1:5" ht="12.75">
      <c r="A914" s="5"/>
      <c r="B914" s="21"/>
      <c r="C914" s="4">
        <f>SUMIF(Відомості!$A$3:$A$2067,A914,Відомості!$C$3:$C$2067)</f>
        <v>0</v>
      </c>
      <c r="D914" s="4">
        <f ca="1">SUMIF(Відомості!$A$3:$A$2067,$A914,Відомості!$D$1443:$D$2067)</f>
        <v>0</v>
      </c>
      <c r="E914" s="4">
        <f ca="1">SUMIF(Відомості!$A$3:$A$2067,$A914,Відомості!$E$1443:$E$2067)</f>
        <v>0</v>
      </c>
    </row>
    <row r="915" spans="1:5" ht="12.75">
      <c r="A915" s="5"/>
      <c r="B915" s="21"/>
      <c r="C915" s="4">
        <f>SUMIF(Відомості!$A$3:$A$2067,A915,Відомості!$C$3:$C$2067)</f>
        <v>0</v>
      </c>
      <c r="D915" s="4">
        <f ca="1">SUMIF(Відомості!$A$3:$A$2067,$A915,Відомості!$D$1443:$D$2067)</f>
        <v>0</v>
      </c>
      <c r="E915" s="4">
        <f ca="1">SUMIF(Відомості!$A$3:$A$2067,$A915,Відомості!$E$1443:$E$2067)</f>
        <v>0</v>
      </c>
    </row>
    <row r="916" spans="1:5" ht="12.75">
      <c r="A916" s="5"/>
      <c r="B916" s="21"/>
      <c r="C916" s="4">
        <f>SUMIF(Відомості!$A$3:$A$2067,A916,Відомості!$C$3:$C$2067)</f>
        <v>0</v>
      </c>
      <c r="D916" s="4">
        <f ca="1">SUMIF(Відомості!$A$3:$A$2067,$A916,Відомості!$D$1443:$D$2067)</f>
        <v>0</v>
      </c>
      <c r="E916" s="4">
        <f ca="1">SUMIF(Відомості!$A$3:$A$2067,$A916,Відомості!$E$1443:$E$2067)</f>
        <v>0</v>
      </c>
    </row>
    <row r="917" spans="1:5" ht="12.75">
      <c r="A917" s="5"/>
      <c r="B917" s="21"/>
      <c r="C917" s="4">
        <f>SUMIF(Відомості!$A$3:$A$2067,A917,Відомості!$C$3:$C$2067)</f>
        <v>0</v>
      </c>
      <c r="D917" s="4">
        <f ca="1">SUMIF(Відомості!$A$3:$A$2067,$A917,Відомості!$D$1443:$D$2067)</f>
        <v>0</v>
      </c>
      <c r="E917" s="4">
        <f ca="1">SUMIF(Відомості!$A$3:$A$2067,$A917,Відомості!$E$1443:$E$2067)</f>
        <v>0</v>
      </c>
    </row>
    <row r="918" spans="1:5" ht="12.75">
      <c r="A918" s="5"/>
      <c r="B918" s="21"/>
      <c r="C918" s="4">
        <f>SUMIF(Відомості!$A$3:$A$2067,A918,Відомості!$C$3:$C$2067)</f>
        <v>0</v>
      </c>
      <c r="D918" s="4">
        <f ca="1">SUMIF(Відомості!$A$3:$A$2067,$A918,Відомості!$D$1443:$D$2067)</f>
        <v>0</v>
      </c>
      <c r="E918" s="4">
        <f ca="1">SUMIF(Відомості!$A$3:$A$2067,$A918,Відомості!$E$1443:$E$2067)</f>
        <v>0</v>
      </c>
    </row>
    <row r="919" spans="1:5" ht="12.75">
      <c r="A919" s="5"/>
      <c r="B919" s="21"/>
      <c r="C919" s="4">
        <f>SUMIF(Відомості!$A$3:$A$2067,A919,Відомості!$C$3:$C$2067)</f>
        <v>0</v>
      </c>
      <c r="D919" s="4">
        <f ca="1">SUMIF(Відомості!$A$3:$A$2067,$A919,Відомості!$D$1443:$D$2067)</f>
        <v>0</v>
      </c>
      <c r="E919" s="4">
        <f ca="1">SUMIF(Відомості!$A$3:$A$2067,$A919,Відомості!$E$1443:$E$2067)</f>
        <v>0</v>
      </c>
    </row>
    <row r="920" spans="1:5" ht="12.75">
      <c r="A920" s="5"/>
      <c r="B920" s="21"/>
      <c r="C920" s="4">
        <f>SUMIF(Відомості!$A$3:$A$2067,A920,Відомості!$C$3:$C$2067)</f>
        <v>0</v>
      </c>
      <c r="D920" s="4">
        <f ca="1">SUMIF(Відомості!$A$3:$A$2067,$A920,Відомості!$D$1443:$D$2067)</f>
        <v>0</v>
      </c>
      <c r="E920" s="4">
        <f ca="1">SUMIF(Відомості!$A$3:$A$2067,$A920,Відомості!$E$1443:$E$2067)</f>
        <v>0</v>
      </c>
    </row>
    <row r="921" spans="1:5" ht="12.75">
      <c r="A921" s="5"/>
      <c r="B921" s="21"/>
      <c r="C921" s="4">
        <f>SUMIF(Відомості!$A$3:$A$2067,A921,Відомості!$C$3:$C$2067)</f>
        <v>0</v>
      </c>
      <c r="D921" s="4">
        <f ca="1">SUMIF(Відомості!$A$3:$A$2067,$A921,Відомості!$D$1443:$D$2067)</f>
        <v>0</v>
      </c>
      <c r="E921" s="4">
        <f ca="1">SUMIF(Відомості!$A$3:$A$2067,$A921,Відомості!$E$1443:$E$2067)</f>
        <v>0</v>
      </c>
    </row>
    <row r="922" spans="1:5" ht="12.75">
      <c r="A922" s="5"/>
      <c r="B922" s="21"/>
      <c r="C922" s="4">
        <f>SUMIF(Відомості!$A$3:$A$2067,A922,Відомості!$C$3:$C$2067)</f>
        <v>0</v>
      </c>
      <c r="D922" s="4">
        <f ca="1">SUMIF(Відомості!$A$3:$A$2067,$A922,Відомості!$D$1443:$D$2067)</f>
        <v>0</v>
      </c>
      <c r="E922" s="4">
        <f ca="1">SUMIF(Відомості!$A$3:$A$2067,$A922,Відомості!$E$1443:$E$2067)</f>
        <v>0</v>
      </c>
    </row>
    <row r="923" spans="1:5" ht="12.75">
      <c r="A923" s="5"/>
      <c r="B923" s="21"/>
      <c r="C923" s="4">
        <f>SUMIF(Відомості!$A$3:$A$2067,A923,Відомості!$C$3:$C$2067)</f>
        <v>0</v>
      </c>
      <c r="D923" s="4">
        <f ca="1">SUMIF(Відомості!$A$3:$A$2067,$A923,Відомості!$D$1443:$D$2067)</f>
        <v>0</v>
      </c>
      <c r="E923" s="4">
        <f ca="1">SUMIF(Відомості!$A$3:$A$2067,$A923,Відомості!$E$1443:$E$2067)</f>
        <v>0</v>
      </c>
    </row>
    <row r="924" spans="1:5" ht="12.75">
      <c r="A924" s="5"/>
      <c r="B924" s="21"/>
      <c r="C924" s="4">
        <f>SUMIF(Відомості!$A$3:$A$2067,A924,Відомості!$C$3:$C$2067)</f>
        <v>0</v>
      </c>
      <c r="D924" s="4">
        <f ca="1">SUMIF(Відомості!$A$3:$A$2067,$A924,Відомості!$D$1443:$D$2067)</f>
        <v>0</v>
      </c>
      <c r="E924" s="4">
        <f ca="1">SUMIF(Відомості!$A$3:$A$2067,$A924,Відомості!$E$1443:$E$2067)</f>
        <v>0</v>
      </c>
    </row>
    <row r="925" spans="1:5" ht="12.75">
      <c r="A925" s="5"/>
      <c r="B925" s="21"/>
      <c r="C925" s="4">
        <f>SUMIF(Відомості!$A$3:$A$2067,A925,Відомості!$C$3:$C$2067)</f>
        <v>0</v>
      </c>
      <c r="D925" s="4">
        <f ca="1">SUMIF(Відомості!$A$3:$A$2067,$A925,Відомості!$D$1443:$D$2067)</f>
        <v>0</v>
      </c>
      <c r="E925" s="4">
        <f ca="1">SUMIF(Відомості!$A$3:$A$2067,$A925,Відомості!$E$1443:$E$2067)</f>
        <v>0</v>
      </c>
    </row>
    <row r="926" spans="1:5" ht="12.75">
      <c r="A926" s="5"/>
      <c r="B926" s="21"/>
      <c r="C926" s="4">
        <f>SUMIF(Відомості!$A$3:$A$2067,A926,Відомості!$C$3:$C$2067)</f>
        <v>0</v>
      </c>
      <c r="D926" s="4">
        <f ca="1">SUMIF(Відомості!$A$3:$A$2067,$A926,Відомості!$D$1443:$D$2067)</f>
        <v>0</v>
      </c>
      <c r="E926" s="4">
        <f ca="1">SUMIF(Відомості!$A$3:$A$2067,$A926,Відомості!$E$1443:$E$2067)</f>
        <v>0</v>
      </c>
    </row>
    <row r="927" spans="1:5" ht="12.75">
      <c r="A927" s="5"/>
      <c r="B927" s="21"/>
      <c r="C927" s="4">
        <f>SUMIF(Відомості!$A$3:$A$2067,A927,Відомості!$C$3:$C$2067)</f>
        <v>0</v>
      </c>
      <c r="D927" s="4">
        <f ca="1">SUMIF(Відомості!$A$3:$A$2067,$A927,Відомості!$D$1443:$D$2067)</f>
        <v>0</v>
      </c>
      <c r="E927" s="4">
        <f ca="1">SUMIF(Відомості!$A$3:$A$2067,$A927,Відомості!$E$1443:$E$2067)</f>
        <v>0</v>
      </c>
    </row>
    <row r="928" spans="1:5" ht="12.75">
      <c r="A928" s="5"/>
      <c r="B928" s="21"/>
      <c r="C928" s="4">
        <f>SUMIF(Відомості!$A$3:$A$2067,A928,Відомості!$C$3:$C$2067)</f>
        <v>0</v>
      </c>
      <c r="D928" s="4">
        <f ca="1">SUMIF(Відомості!$A$3:$A$2067,$A928,Відомості!$D$1443:$D$2067)</f>
        <v>0</v>
      </c>
      <c r="E928" s="4">
        <f ca="1">SUMIF(Відомості!$A$3:$A$2067,$A928,Відомості!$E$1443:$E$2067)</f>
        <v>0</v>
      </c>
    </row>
    <row r="929" spans="1:5" ht="12.75">
      <c r="A929" s="5"/>
      <c r="B929" s="21"/>
      <c r="C929" s="4">
        <f>SUMIF(Відомості!$A$3:$A$2067,A929,Відомості!$C$3:$C$2067)</f>
        <v>0</v>
      </c>
      <c r="D929" s="4">
        <f ca="1">SUMIF(Відомості!$A$3:$A$2067,$A929,Відомості!$D$1443:$D$2067)</f>
        <v>0</v>
      </c>
      <c r="E929" s="4">
        <f ca="1">SUMIF(Відомості!$A$3:$A$2067,$A929,Відомості!$E$1443:$E$2067)</f>
        <v>0</v>
      </c>
    </row>
    <row r="930" spans="1:5" ht="12.75">
      <c r="A930" s="5"/>
      <c r="B930" s="21"/>
      <c r="C930" s="4">
        <f>SUMIF(Відомості!$A$3:$A$2067,A930,Відомості!$C$3:$C$2067)</f>
        <v>0</v>
      </c>
      <c r="D930" s="4">
        <f ca="1">SUMIF(Відомості!$A$3:$A$2067,$A930,Відомості!$D$1443:$D$2067)</f>
        <v>0</v>
      </c>
      <c r="E930" s="4">
        <f ca="1">SUMIF(Відомості!$A$3:$A$2067,$A930,Відомості!$E$1443:$E$2067)</f>
        <v>0</v>
      </c>
    </row>
    <row r="931" spans="1:5" ht="12.75">
      <c r="A931" s="5"/>
      <c r="B931" s="21"/>
      <c r="C931" s="4">
        <f>SUMIF(Відомості!$A$3:$A$2067,A931,Відомості!$C$3:$C$2067)</f>
        <v>0</v>
      </c>
      <c r="D931" s="4">
        <f ca="1">SUMIF(Відомості!$A$3:$A$2067,$A931,Відомості!$D$1443:$D$2067)</f>
        <v>0</v>
      </c>
      <c r="E931" s="4">
        <f ca="1">SUMIF(Відомості!$A$3:$A$2067,$A931,Відомості!$E$1443:$E$2067)</f>
        <v>0</v>
      </c>
    </row>
    <row r="932" spans="1:5" ht="12.75">
      <c r="A932" s="5"/>
      <c r="B932" s="21"/>
      <c r="C932" s="4">
        <f>SUMIF(Відомості!$A$3:$A$2067,A932,Відомості!$C$3:$C$2067)</f>
        <v>0</v>
      </c>
      <c r="D932" s="4">
        <f ca="1">SUMIF(Відомості!$A$3:$A$2067,$A932,Відомості!$D$1443:$D$2067)</f>
        <v>0</v>
      </c>
      <c r="E932" s="4">
        <f ca="1">SUMIF(Відомості!$A$3:$A$2067,$A932,Відомості!$E$1443:$E$2067)</f>
        <v>0</v>
      </c>
    </row>
    <row r="933" spans="1:5" ht="12.75">
      <c r="A933" s="5"/>
      <c r="B933" s="21"/>
      <c r="C933" s="4">
        <f>SUMIF(Відомості!$A$3:$A$2067,A933,Відомості!$C$3:$C$2067)</f>
        <v>0</v>
      </c>
      <c r="D933" s="4">
        <f ca="1">SUMIF(Відомості!$A$3:$A$2067,$A933,Відомості!$D$1443:$D$2067)</f>
        <v>0</v>
      </c>
      <c r="E933" s="4">
        <f ca="1">SUMIF(Відомості!$A$3:$A$2067,$A933,Відомості!$E$1443:$E$2067)</f>
        <v>0</v>
      </c>
    </row>
    <row r="934" spans="1:5" ht="12.75">
      <c r="A934" s="5"/>
      <c r="B934" s="21"/>
      <c r="C934" s="4">
        <f>SUMIF(Відомості!$A$3:$A$2067,A934,Відомості!$C$3:$C$2067)</f>
        <v>0</v>
      </c>
      <c r="D934" s="4">
        <f ca="1">SUMIF(Відомості!$A$3:$A$2067,$A934,Відомості!$D$1443:$D$2067)</f>
        <v>0</v>
      </c>
      <c r="E934" s="4">
        <f ca="1">SUMIF(Відомості!$A$3:$A$2067,$A934,Відомості!$E$1443:$E$2067)</f>
        <v>0</v>
      </c>
    </row>
    <row r="935" spans="1:5" ht="12.75">
      <c r="A935" s="5"/>
      <c r="B935" s="21"/>
      <c r="C935" s="4">
        <f>SUMIF(Відомості!$A$3:$A$2067,A935,Відомості!$C$3:$C$2067)</f>
        <v>0</v>
      </c>
      <c r="D935" s="4">
        <f ca="1">SUMIF(Відомості!$A$3:$A$2067,$A935,Відомості!$D$1443:$D$2067)</f>
        <v>0</v>
      </c>
      <c r="E935" s="4">
        <f ca="1">SUMIF(Відомості!$A$3:$A$2067,$A935,Відомості!$E$1443:$E$2067)</f>
        <v>0</v>
      </c>
    </row>
    <row r="936" spans="1:5" ht="12.75">
      <c r="A936" s="5"/>
      <c r="B936" s="21"/>
      <c r="C936" s="4">
        <f>SUMIF(Відомості!$A$3:$A$2067,A936,Відомості!$C$3:$C$2067)</f>
        <v>0</v>
      </c>
      <c r="D936" s="4">
        <f ca="1">SUMIF(Відомості!$A$3:$A$2067,$A936,Відомості!$D$1443:$D$2067)</f>
        <v>0</v>
      </c>
      <c r="E936" s="4">
        <f ca="1">SUMIF(Відомості!$A$3:$A$2067,$A936,Відомості!$E$1443:$E$2067)</f>
        <v>0</v>
      </c>
    </row>
    <row r="937" spans="1:5" ht="12.75">
      <c r="A937" s="5"/>
      <c r="B937" s="21"/>
      <c r="C937" s="4">
        <f>SUMIF(Відомості!$A$3:$A$2067,A937,Відомості!$C$3:$C$2067)</f>
        <v>0</v>
      </c>
      <c r="D937" s="4">
        <f ca="1">SUMIF(Відомості!$A$3:$A$2067,$A937,Відомості!$D$1443:$D$2067)</f>
        <v>0</v>
      </c>
      <c r="E937" s="4">
        <f ca="1">SUMIF(Відомості!$A$3:$A$2067,$A937,Відомості!$E$1443:$E$2067)</f>
        <v>0</v>
      </c>
    </row>
    <row r="938" spans="1:5" ht="12.75">
      <c r="A938" s="5"/>
      <c r="B938" s="21"/>
      <c r="C938" s="4">
        <f>SUMIF(Відомості!$A$3:$A$2067,A938,Відомості!$C$3:$C$2067)</f>
        <v>0</v>
      </c>
      <c r="D938" s="4">
        <f ca="1">SUMIF(Відомості!$A$3:$A$2067,$A938,Відомості!$D$1443:$D$2067)</f>
        <v>0</v>
      </c>
      <c r="E938" s="4">
        <f ca="1">SUMIF(Відомості!$A$3:$A$2067,$A938,Відомості!$E$1443:$E$2067)</f>
        <v>0</v>
      </c>
    </row>
    <row r="939" spans="1:5" ht="12.75">
      <c r="A939" s="5"/>
      <c r="B939" s="21"/>
      <c r="C939" s="4">
        <f>SUMIF(Відомості!$A$3:$A$2067,A939,Відомості!$C$3:$C$2067)</f>
        <v>0</v>
      </c>
      <c r="D939" s="4">
        <f ca="1">SUMIF(Відомості!$A$3:$A$2067,$A939,Відомості!$D$1443:$D$2067)</f>
        <v>0</v>
      </c>
      <c r="E939" s="4">
        <f ca="1">SUMIF(Відомості!$A$3:$A$2067,$A939,Відомості!$E$1443:$E$2067)</f>
        <v>0</v>
      </c>
    </row>
    <row r="940" spans="1:5" ht="12.75">
      <c r="A940" s="5"/>
      <c r="B940" s="21"/>
      <c r="C940" s="4">
        <f>SUMIF(Відомості!$A$3:$A$2067,A940,Відомості!$C$3:$C$2067)</f>
        <v>0</v>
      </c>
      <c r="D940" s="4">
        <f ca="1">SUMIF(Відомості!$A$3:$A$2067,$A940,Відомості!$D$1443:$D$2067)</f>
        <v>0</v>
      </c>
      <c r="E940" s="4">
        <f ca="1">SUMIF(Відомості!$A$3:$A$2067,$A940,Відомості!$E$1443:$E$2067)</f>
        <v>0</v>
      </c>
    </row>
    <row r="941" spans="1:5" ht="12.75">
      <c r="A941" s="5"/>
      <c r="B941" s="21"/>
      <c r="C941" s="4">
        <f>SUMIF(Відомості!$A$3:$A$2067,A941,Відомості!$C$3:$C$2067)</f>
        <v>0</v>
      </c>
      <c r="D941" s="4">
        <f ca="1">SUMIF(Відомості!$A$3:$A$2067,$A941,Відомості!$D$1443:$D$2067)</f>
        <v>0</v>
      </c>
      <c r="E941" s="4">
        <f ca="1">SUMIF(Відомості!$A$3:$A$2067,$A941,Відомості!$E$1443:$E$2067)</f>
        <v>0</v>
      </c>
    </row>
    <row r="942" spans="1:5" ht="12.75">
      <c r="A942" s="5"/>
      <c r="B942" s="21"/>
      <c r="C942" s="4">
        <f>SUMIF(Відомості!$A$3:$A$2067,A942,Відомості!$C$3:$C$2067)</f>
        <v>0</v>
      </c>
      <c r="D942" s="4">
        <f ca="1">SUMIF(Відомості!$A$3:$A$2067,$A942,Відомості!$D$1443:$D$2067)</f>
        <v>0</v>
      </c>
      <c r="E942" s="4">
        <f ca="1">SUMIF(Відомості!$A$3:$A$2067,$A942,Відомості!$E$1443:$E$2067)</f>
        <v>0</v>
      </c>
    </row>
    <row r="943" spans="1:5" ht="12.75">
      <c r="A943" s="5"/>
      <c r="B943" s="21"/>
      <c r="C943" s="4">
        <f>SUMIF(Відомості!$A$3:$A$2067,A943,Відомості!$C$3:$C$2067)</f>
        <v>0</v>
      </c>
      <c r="D943" s="4">
        <f ca="1">SUMIF(Відомості!$A$3:$A$2067,$A943,Відомості!$D$1443:$D$2067)</f>
        <v>0</v>
      </c>
      <c r="E943" s="4">
        <f ca="1">SUMIF(Відомості!$A$3:$A$2067,$A943,Відомості!$E$1443:$E$2067)</f>
        <v>0</v>
      </c>
    </row>
    <row r="944" spans="1:5" ht="12.75">
      <c r="A944" s="5"/>
      <c r="B944" s="21"/>
      <c r="C944" s="4">
        <f>SUMIF(Відомості!$A$3:$A$2067,A944,Відомості!$C$3:$C$2067)</f>
        <v>0</v>
      </c>
      <c r="D944" s="4">
        <f ca="1">SUMIF(Відомості!$A$3:$A$2067,$A944,Відомості!$D$1443:$D$2067)</f>
        <v>0</v>
      </c>
      <c r="E944" s="4">
        <f ca="1">SUMIF(Відомості!$A$3:$A$2067,$A944,Відомості!$E$1443:$E$2067)</f>
        <v>0</v>
      </c>
    </row>
    <row r="945" spans="1:5" ht="12.75">
      <c r="A945" s="5"/>
      <c r="B945" s="21"/>
      <c r="C945" s="4">
        <f>SUMIF(Відомості!$A$3:$A$2067,A945,Відомості!$C$3:$C$2067)</f>
        <v>0</v>
      </c>
      <c r="D945" s="4">
        <f ca="1">SUMIF(Відомості!$A$3:$A$2067,$A945,Відомості!$D$1443:$D$2067)</f>
        <v>0</v>
      </c>
      <c r="E945" s="4">
        <f ca="1">SUMIF(Відомості!$A$3:$A$2067,$A945,Відомості!$E$1443:$E$2067)</f>
        <v>0</v>
      </c>
    </row>
    <row r="946" spans="1:5" ht="12.75">
      <c r="A946" s="5"/>
      <c r="B946" s="21"/>
      <c r="C946" s="4">
        <f>SUMIF(Відомості!$A$3:$A$2067,A946,Відомості!$C$3:$C$2067)</f>
        <v>0</v>
      </c>
      <c r="D946" s="4">
        <f ca="1">SUMIF(Відомості!$A$3:$A$2067,$A946,Відомості!$D$1443:$D$2067)</f>
        <v>0</v>
      </c>
      <c r="E946" s="4">
        <f ca="1">SUMIF(Відомості!$A$3:$A$2067,$A946,Відомості!$E$1443:$E$2067)</f>
        <v>0</v>
      </c>
    </row>
    <row r="947" spans="1:5" ht="12.75">
      <c r="A947" s="5"/>
      <c r="B947" s="21"/>
      <c r="C947" s="4">
        <f>SUMIF(Відомості!$A$3:$A$2067,A947,Відомості!$C$3:$C$2067)</f>
        <v>0</v>
      </c>
      <c r="D947" s="4">
        <f ca="1">SUMIF(Відомості!$A$3:$A$2067,$A947,Відомості!$D$1443:$D$2067)</f>
        <v>0</v>
      </c>
      <c r="E947" s="4">
        <f ca="1">SUMIF(Відомості!$A$3:$A$2067,$A947,Відомості!$E$1443:$E$2067)</f>
        <v>0</v>
      </c>
    </row>
    <row r="948" spans="1:5" ht="12.75">
      <c r="A948" s="5"/>
      <c r="B948" s="21"/>
      <c r="C948" s="4">
        <f>SUMIF(Відомості!$A$3:$A$2067,A948,Відомості!$C$3:$C$2067)</f>
        <v>0</v>
      </c>
      <c r="D948" s="4">
        <f ca="1">SUMIF(Відомості!$A$3:$A$2067,$A948,Відомості!$D$1443:$D$2067)</f>
        <v>0</v>
      </c>
      <c r="E948" s="4">
        <f ca="1">SUMIF(Відомості!$A$3:$A$2067,$A948,Відомості!$E$1443:$E$2067)</f>
        <v>0</v>
      </c>
    </row>
    <row r="949" spans="1:5" ht="12.75">
      <c r="A949" s="5"/>
      <c r="B949" s="21"/>
      <c r="C949" s="4">
        <f>SUMIF(Відомості!$A$3:$A$2067,A949,Відомості!$C$3:$C$2067)</f>
        <v>0</v>
      </c>
      <c r="D949" s="4">
        <f ca="1">SUMIF(Відомості!$A$3:$A$2067,$A949,Відомості!$D$1443:$D$2067)</f>
        <v>0</v>
      </c>
      <c r="E949" s="4">
        <f ca="1">SUMIF(Відомості!$A$3:$A$2067,$A949,Відомості!$E$1443:$E$2067)</f>
        <v>0</v>
      </c>
    </row>
    <row r="950" spans="1:5" ht="12.75">
      <c r="A950" s="5"/>
      <c r="B950" s="21"/>
      <c r="C950" s="4">
        <f>SUMIF(Відомості!$A$3:$A$2067,A950,Відомості!$C$3:$C$2067)</f>
        <v>0</v>
      </c>
      <c r="D950" s="4">
        <f ca="1">SUMIF(Відомості!$A$3:$A$2067,$A950,Відомості!$D$1443:$D$2067)</f>
        <v>0</v>
      </c>
      <c r="E950" s="4">
        <f ca="1">SUMIF(Відомості!$A$3:$A$2067,$A950,Відомості!$E$1443:$E$2067)</f>
        <v>0</v>
      </c>
    </row>
    <row r="951" spans="1:5" ht="12.75">
      <c r="A951" s="5"/>
      <c r="B951" s="21"/>
      <c r="C951" s="4">
        <f>SUMIF(Відомості!$A$3:$A$2067,A951,Відомості!$C$3:$C$2067)</f>
        <v>0</v>
      </c>
      <c r="D951" s="4">
        <f ca="1">SUMIF(Відомості!$A$3:$A$2067,$A951,Відомості!$D$1443:$D$2067)</f>
        <v>0</v>
      </c>
      <c r="E951" s="4">
        <f ca="1">SUMIF(Відомості!$A$3:$A$2067,$A951,Відомості!$E$1443:$E$2067)</f>
        <v>0</v>
      </c>
    </row>
    <row r="952" spans="1:5" ht="12.75">
      <c r="A952" s="5"/>
      <c r="B952" s="21"/>
      <c r="C952" s="4">
        <f>SUMIF(Відомості!$A$3:$A$2067,A952,Відомості!$C$3:$C$2067)</f>
        <v>0</v>
      </c>
      <c r="D952" s="4">
        <f ca="1">SUMIF(Відомості!$A$3:$A$2067,$A952,Відомості!$D$1443:$D$2067)</f>
        <v>0</v>
      </c>
      <c r="E952" s="4">
        <f ca="1">SUMIF(Відомості!$A$3:$A$2067,$A952,Відомості!$E$1443:$E$2067)</f>
        <v>0</v>
      </c>
    </row>
    <row r="953" spans="1:5" ht="12.75">
      <c r="A953" s="5"/>
      <c r="B953" s="21"/>
      <c r="C953" s="4">
        <f>SUMIF(Відомості!$A$3:$A$2067,A953,Відомості!$C$3:$C$2067)</f>
        <v>0</v>
      </c>
      <c r="D953" s="4">
        <f ca="1">SUMIF(Відомості!$A$3:$A$2067,$A953,Відомості!$D$1443:$D$2067)</f>
        <v>0</v>
      </c>
      <c r="E953" s="4">
        <f ca="1">SUMIF(Відомості!$A$3:$A$2067,$A953,Відомості!$E$1443:$E$2067)</f>
        <v>0</v>
      </c>
    </row>
    <row r="954" spans="1:5" ht="12.75">
      <c r="A954" s="5"/>
      <c r="B954" s="21"/>
      <c r="C954" s="4">
        <f>SUMIF(Відомості!$A$3:$A$2067,A954,Відомості!$C$3:$C$2067)</f>
        <v>0</v>
      </c>
      <c r="D954" s="4">
        <f ca="1">SUMIF(Відомості!$A$3:$A$2067,$A954,Відомості!$D$1443:$D$2067)</f>
        <v>0</v>
      </c>
      <c r="E954" s="4">
        <f ca="1">SUMIF(Відомості!$A$3:$A$2067,$A954,Відомості!$E$1443:$E$2067)</f>
        <v>0</v>
      </c>
    </row>
    <row r="955" spans="1:5" ht="12.75">
      <c r="A955" s="5"/>
      <c r="B955" s="21"/>
      <c r="C955" s="4">
        <f>SUMIF(Відомості!$A$3:$A$2067,A955,Відомості!$C$3:$C$2067)</f>
        <v>0</v>
      </c>
      <c r="D955" s="4">
        <f ca="1">SUMIF(Відомості!$A$3:$A$2067,$A955,Відомості!$D$1443:$D$2067)</f>
        <v>0</v>
      </c>
      <c r="E955" s="4">
        <f ca="1">SUMIF(Відомості!$A$3:$A$2067,$A955,Відомості!$E$1443:$E$2067)</f>
        <v>0</v>
      </c>
    </row>
    <row r="956" spans="1:5" ht="12.75">
      <c r="A956" s="5"/>
      <c r="B956" s="21"/>
      <c r="C956" s="4">
        <f>SUMIF(Відомості!$A$3:$A$2067,A956,Відомості!$C$3:$C$2067)</f>
        <v>0</v>
      </c>
      <c r="D956" s="4">
        <f ca="1">SUMIF(Відомості!$A$3:$A$2067,$A956,Відомості!$D$1443:$D$2067)</f>
        <v>0</v>
      </c>
      <c r="E956" s="4">
        <f ca="1">SUMIF(Відомості!$A$3:$A$2067,$A956,Відомості!$E$1443:$E$2067)</f>
        <v>0</v>
      </c>
    </row>
    <row r="957" spans="1:5" ht="12.75">
      <c r="A957" s="5"/>
      <c r="B957" s="21"/>
      <c r="C957" s="4">
        <f>SUMIF(Відомості!$A$3:$A$2067,A957,Відомості!$C$3:$C$2067)</f>
        <v>0</v>
      </c>
      <c r="D957" s="4">
        <f ca="1">SUMIF(Відомості!$A$3:$A$2067,$A957,Відомості!$D$1443:$D$2067)</f>
        <v>0</v>
      </c>
      <c r="E957" s="4">
        <f ca="1">SUMIF(Відомості!$A$3:$A$2067,$A957,Відомості!$E$1443:$E$2067)</f>
        <v>0</v>
      </c>
    </row>
    <row r="958" spans="1:5" ht="12.75">
      <c r="A958" s="5"/>
      <c r="B958" s="21"/>
      <c r="C958" s="4">
        <f>SUMIF(Відомості!$A$3:$A$2067,A958,Відомості!$C$3:$C$2067)</f>
        <v>0</v>
      </c>
      <c r="D958" s="4">
        <f ca="1">SUMIF(Відомості!$A$3:$A$2067,$A958,Відомості!$D$1443:$D$2067)</f>
        <v>0</v>
      </c>
      <c r="E958" s="4">
        <f ca="1">SUMIF(Відомості!$A$3:$A$2067,$A958,Відомості!$E$1443:$E$2067)</f>
        <v>0</v>
      </c>
    </row>
    <row r="959" spans="1:5" ht="12.75">
      <c r="A959" s="5"/>
      <c r="B959" s="21"/>
      <c r="C959" s="4">
        <f>SUMIF(Відомості!$A$3:$A$2067,A959,Відомості!$C$3:$C$2067)</f>
        <v>0</v>
      </c>
      <c r="D959" s="4">
        <f ca="1">SUMIF(Відомості!$A$3:$A$2067,$A959,Відомості!$D$1443:$D$2067)</f>
        <v>0</v>
      </c>
      <c r="E959" s="4">
        <f ca="1">SUMIF(Відомості!$A$3:$A$2067,$A959,Відомості!$E$1443:$E$2067)</f>
        <v>0</v>
      </c>
    </row>
    <row r="960" spans="1:5" ht="12.75">
      <c r="A960" s="5"/>
      <c r="B960" s="21"/>
      <c r="C960" s="4">
        <f>SUMIF(Відомості!$A$3:$A$2067,A960,Відомості!$C$3:$C$2067)</f>
        <v>0</v>
      </c>
      <c r="D960" s="4">
        <f ca="1">SUMIF(Відомості!$A$3:$A$2067,$A960,Відомості!$D$1443:$D$2067)</f>
        <v>0</v>
      </c>
      <c r="E960" s="4">
        <f ca="1">SUMIF(Відомості!$A$3:$A$2067,$A960,Відомості!$E$1443:$E$2067)</f>
        <v>0</v>
      </c>
    </row>
    <row r="961" spans="1:5" ht="12.75">
      <c r="A961" s="5"/>
      <c r="B961" s="21"/>
      <c r="C961" s="4">
        <f>SUMIF(Відомості!$A$3:$A$2067,A961,Відомості!$C$3:$C$2067)</f>
        <v>0</v>
      </c>
      <c r="D961" s="4">
        <f ca="1">SUMIF(Відомості!$A$3:$A$2067,$A961,Відомості!$D$1443:$D$2067)</f>
        <v>0</v>
      </c>
      <c r="E961" s="4">
        <f ca="1">SUMIF(Відомості!$A$3:$A$2067,$A961,Відомості!$E$1443:$E$2067)</f>
        <v>0</v>
      </c>
    </row>
    <row r="962" spans="1:5" ht="12.75">
      <c r="A962" s="5"/>
      <c r="B962" s="21"/>
      <c r="C962" s="4">
        <f>SUMIF(Відомості!$A$3:$A$2067,A962,Відомості!$C$3:$C$2067)</f>
        <v>0</v>
      </c>
      <c r="D962" s="4">
        <f ca="1">SUMIF(Відомості!$A$3:$A$2067,$A962,Відомості!$D$1443:$D$2067)</f>
        <v>0</v>
      </c>
      <c r="E962" s="4">
        <f ca="1">SUMIF(Відомості!$A$3:$A$2067,$A962,Відомості!$E$1443:$E$2067)</f>
        <v>0</v>
      </c>
    </row>
    <row r="963" spans="1:5" ht="12.75">
      <c r="A963" s="5"/>
      <c r="B963" s="21"/>
      <c r="C963" s="4">
        <f>SUMIF(Відомості!$A$3:$A$2067,A963,Відомості!$C$3:$C$2067)</f>
        <v>0</v>
      </c>
      <c r="D963" s="4">
        <f ca="1">SUMIF(Відомості!$A$3:$A$2067,$A963,Відомості!$D$1443:$D$2067)</f>
        <v>0</v>
      </c>
      <c r="E963" s="4">
        <f ca="1">SUMIF(Відомості!$A$3:$A$2067,$A963,Відомості!$E$1443:$E$2067)</f>
        <v>0</v>
      </c>
    </row>
    <row r="964" spans="1:5" ht="12.75">
      <c r="A964" s="5"/>
      <c r="B964" s="21"/>
      <c r="C964" s="4">
        <f>SUMIF(Відомості!$A$3:$A$2067,A964,Відомості!$C$3:$C$2067)</f>
        <v>0</v>
      </c>
      <c r="D964" s="4">
        <f ca="1">SUMIF(Відомості!$A$3:$A$2067,$A964,Відомості!$D$1443:$D$2067)</f>
        <v>0</v>
      </c>
      <c r="E964" s="4">
        <f ca="1">SUMIF(Відомості!$A$3:$A$2067,$A964,Відомості!$E$1443:$E$2067)</f>
        <v>0</v>
      </c>
    </row>
    <row r="965" spans="1:5" ht="12.75">
      <c r="A965" s="5"/>
      <c r="B965" s="21"/>
      <c r="C965" s="4">
        <f>SUMIF(Відомості!$A$3:$A$2067,A965,Відомості!$C$3:$C$2067)</f>
        <v>0</v>
      </c>
      <c r="D965" s="4">
        <f ca="1">SUMIF(Відомості!$A$3:$A$2067,$A965,Відомості!$D$1443:$D$2067)</f>
        <v>0</v>
      </c>
      <c r="E965" s="4">
        <f ca="1">SUMIF(Відомості!$A$3:$A$2067,$A965,Відомості!$E$1443:$E$2067)</f>
        <v>0</v>
      </c>
    </row>
    <row r="966" spans="1:5" ht="12.75">
      <c r="A966" s="5"/>
      <c r="B966" s="21"/>
      <c r="C966" s="4">
        <f>SUMIF(Відомості!$A$3:$A$2067,A966,Відомості!$C$3:$C$2067)</f>
        <v>0</v>
      </c>
      <c r="D966" s="4">
        <f ca="1">SUMIF(Відомості!$A$3:$A$2067,$A966,Відомості!$D$1443:$D$2067)</f>
        <v>0</v>
      </c>
      <c r="E966" s="4">
        <f ca="1">SUMIF(Відомості!$A$3:$A$2067,$A966,Відомості!$E$1443:$E$2067)</f>
        <v>0</v>
      </c>
    </row>
    <row r="967" spans="1:5" ht="12.75">
      <c r="A967" s="5"/>
      <c r="B967" s="21"/>
      <c r="C967" s="4">
        <f>SUMIF(Відомості!$A$3:$A$2067,A967,Відомості!$C$3:$C$2067)</f>
        <v>0</v>
      </c>
      <c r="D967" s="4">
        <f ca="1">SUMIF(Відомості!$A$3:$A$2067,$A967,Відомості!$D$1443:$D$2067)</f>
        <v>0</v>
      </c>
      <c r="E967" s="4">
        <f ca="1">SUMIF(Відомості!$A$3:$A$2067,$A967,Відомості!$E$1443:$E$2067)</f>
        <v>0</v>
      </c>
    </row>
    <row r="968" spans="1:5" ht="12.75">
      <c r="A968" s="5"/>
      <c r="B968" s="21"/>
      <c r="C968" s="4">
        <f>SUMIF(Відомості!$A$3:$A$2067,A968,Відомості!$C$3:$C$2067)</f>
        <v>0</v>
      </c>
      <c r="D968" s="4">
        <f ca="1">SUMIF(Відомості!$A$3:$A$2067,$A968,Відомості!$D$1443:$D$2067)</f>
        <v>0</v>
      </c>
      <c r="E968" s="4">
        <f ca="1">SUMIF(Відомості!$A$3:$A$2067,$A968,Відомості!$E$1443:$E$2067)</f>
        <v>0</v>
      </c>
    </row>
    <row r="969" spans="1:5" ht="12.75">
      <c r="A969" s="5"/>
      <c r="B969" s="21"/>
      <c r="C969" s="4">
        <f>SUMIF(Відомості!$A$3:$A$2067,A969,Відомості!$C$3:$C$2067)</f>
        <v>0</v>
      </c>
      <c r="D969" s="4">
        <f ca="1">SUMIF(Відомості!$A$3:$A$2067,$A969,Відомості!$D$1443:$D$2067)</f>
        <v>0</v>
      </c>
      <c r="E969" s="4">
        <f ca="1">SUMIF(Відомості!$A$3:$A$2067,$A969,Відомості!$E$1443:$E$2067)</f>
        <v>0</v>
      </c>
    </row>
    <row r="970" spans="1:5" ht="12.75">
      <c r="A970" s="5"/>
      <c r="B970" s="21"/>
      <c r="C970" s="4">
        <f>SUMIF(Відомості!$A$3:$A$2067,A970,Відомості!$C$3:$C$2067)</f>
        <v>0</v>
      </c>
      <c r="D970" s="4">
        <f ca="1">SUMIF(Відомості!$A$3:$A$2067,$A970,Відомості!$D$1443:$D$2067)</f>
        <v>0</v>
      </c>
      <c r="E970" s="4">
        <f ca="1">SUMIF(Відомості!$A$3:$A$2067,$A970,Відомості!$E$1443:$E$2067)</f>
        <v>0</v>
      </c>
    </row>
    <row r="971" spans="1:5" ht="12.75">
      <c r="A971" s="5"/>
      <c r="B971" s="21"/>
      <c r="C971" s="4">
        <f>SUMIF(Відомості!$A$3:$A$2067,A971,Відомості!$C$3:$C$2067)</f>
        <v>0</v>
      </c>
      <c r="D971" s="4">
        <f ca="1">SUMIF(Відомості!$A$3:$A$2067,$A971,Відомості!$D$1443:$D$2067)</f>
        <v>0</v>
      </c>
      <c r="E971" s="4">
        <f ca="1">SUMIF(Відомості!$A$3:$A$2067,$A971,Відомості!$E$1443:$E$2067)</f>
        <v>0</v>
      </c>
    </row>
    <row r="972" spans="1:5" ht="12.75">
      <c r="A972" s="5"/>
      <c r="B972" s="21"/>
      <c r="C972" s="4">
        <f>SUMIF(Відомості!$A$3:$A$2067,A972,Відомості!$C$3:$C$2067)</f>
        <v>0</v>
      </c>
      <c r="D972" s="4">
        <f ca="1">SUMIF(Відомості!$A$3:$A$2067,$A972,Відомості!$D$1443:$D$2067)</f>
        <v>0</v>
      </c>
      <c r="E972" s="4">
        <f ca="1">SUMIF(Відомості!$A$3:$A$2067,$A972,Відомості!$E$1443:$E$2067)</f>
        <v>0</v>
      </c>
    </row>
    <row r="973" spans="1:5" ht="12.75">
      <c r="A973" s="5"/>
      <c r="B973" s="21"/>
      <c r="C973" s="4">
        <f>SUMIF(Відомості!$A$3:$A$2067,A973,Відомості!$C$3:$C$2067)</f>
        <v>0</v>
      </c>
      <c r="D973" s="4">
        <f ca="1">SUMIF(Відомості!$A$3:$A$2067,$A973,Відомості!$D$1443:$D$2067)</f>
        <v>0</v>
      </c>
      <c r="E973" s="4">
        <f ca="1">SUMIF(Відомості!$A$3:$A$2067,$A973,Відомості!$E$1443:$E$2067)</f>
        <v>0</v>
      </c>
    </row>
    <row r="974" spans="1:5" ht="12.75">
      <c r="A974" s="5"/>
      <c r="B974" s="21"/>
      <c r="C974" s="4">
        <f>SUMIF(Відомості!$A$3:$A$2067,A974,Відомості!$C$3:$C$2067)</f>
        <v>0</v>
      </c>
      <c r="D974" s="4">
        <f ca="1">SUMIF(Відомості!$A$3:$A$2067,$A974,Відомості!$D$1443:$D$2067)</f>
        <v>0</v>
      </c>
      <c r="E974" s="4">
        <f ca="1">SUMIF(Відомості!$A$3:$A$2067,$A974,Відомості!$E$1443:$E$2067)</f>
        <v>0</v>
      </c>
    </row>
    <row r="975" spans="1:5" ht="12.75">
      <c r="A975" s="5"/>
      <c r="B975" s="21"/>
      <c r="C975" s="4">
        <f>SUMIF(Відомості!$A$3:$A$2067,A975,Відомості!$C$3:$C$2067)</f>
        <v>0</v>
      </c>
      <c r="D975" s="4">
        <f ca="1">SUMIF(Відомості!$A$3:$A$2067,$A975,Відомості!$D$1443:$D$2067)</f>
        <v>0</v>
      </c>
      <c r="E975" s="4">
        <f ca="1">SUMIF(Відомості!$A$3:$A$2067,$A975,Відомості!$E$1443:$E$2067)</f>
        <v>0</v>
      </c>
    </row>
    <row r="976" spans="1:5" ht="12.75">
      <c r="A976" s="5"/>
      <c r="B976" s="21"/>
      <c r="C976" s="4">
        <f>SUMIF(Відомості!$A$3:$A$2067,A976,Відомості!$C$3:$C$2067)</f>
        <v>0</v>
      </c>
      <c r="D976" s="4">
        <f ca="1">SUMIF(Відомості!$A$3:$A$2067,$A976,Відомості!$D$1443:$D$2067)</f>
        <v>0</v>
      </c>
      <c r="E976" s="4">
        <f ca="1">SUMIF(Відомості!$A$3:$A$2067,$A976,Відомості!$E$1443:$E$2067)</f>
        <v>0</v>
      </c>
    </row>
    <row r="977" spans="1:5" ht="12.75">
      <c r="A977" s="5"/>
      <c r="B977" s="21"/>
      <c r="C977" s="4">
        <f>SUMIF(Відомості!$A$3:$A$2067,A977,Відомості!$C$3:$C$2067)</f>
        <v>0</v>
      </c>
      <c r="D977" s="4">
        <f ca="1">SUMIF(Відомості!$A$3:$A$2067,$A977,Відомості!$D$1443:$D$2067)</f>
        <v>0</v>
      </c>
      <c r="E977" s="4">
        <f ca="1">SUMIF(Відомості!$A$3:$A$2067,$A977,Відомості!$E$1443:$E$2067)</f>
        <v>0</v>
      </c>
    </row>
    <row r="978" spans="1:5" ht="12.75">
      <c r="A978" s="5"/>
      <c r="B978" s="21"/>
      <c r="C978" s="4">
        <f>SUMIF(Відомості!$A$3:$A$2067,A978,Відомості!$C$3:$C$2067)</f>
        <v>0</v>
      </c>
      <c r="D978" s="4">
        <f ca="1">SUMIF(Відомості!$A$3:$A$2067,$A978,Відомості!$D$1443:$D$2067)</f>
        <v>0</v>
      </c>
      <c r="E978" s="4">
        <f ca="1">SUMIF(Відомості!$A$3:$A$2067,$A978,Відомості!$E$1443:$E$2067)</f>
        <v>0</v>
      </c>
    </row>
    <row r="979" spans="1:5" ht="12.75">
      <c r="A979" s="5"/>
      <c r="B979" s="21"/>
      <c r="C979" s="4">
        <f>SUMIF(Відомості!$A$3:$A$2067,A979,Відомості!$C$3:$C$2067)</f>
        <v>0</v>
      </c>
      <c r="D979" s="4">
        <f ca="1">SUMIF(Відомості!$A$3:$A$2067,$A979,Відомості!$D$1443:$D$2067)</f>
        <v>0</v>
      </c>
      <c r="E979" s="4">
        <f ca="1">SUMIF(Відомості!$A$3:$A$2067,$A979,Відомості!$E$1443:$E$2067)</f>
        <v>0</v>
      </c>
    </row>
    <row r="980" spans="1:5" ht="12.75">
      <c r="A980" s="5"/>
      <c r="B980" s="21"/>
      <c r="C980" s="4">
        <f>SUMIF(Відомості!$A$3:$A$2067,A980,Відомості!$C$3:$C$2067)</f>
        <v>0</v>
      </c>
      <c r="D980" s="4">
        <f ca="1">SUMIF(Відомості!$A$3:$A$2067,$A980,Відомості!$D$1443:$D$2067)</f>
        <v>0</v>
      </c>
      <c r="E980" s="4">
        <f ca="1">SUMIF(Відомості!$A$3:$A$2067,$A980,Відомості!$E$1443:$E$2067)</f>
        <v>0</v>
      </c>
    </row>
    <row r="981" spans="1:5" ht="12.75">
      <c r="A981" s="5"/>
      <c r="B981" s="21"/>
      <c r="C981" s="4">
        <f>SUMIF(Відомості!$A$3:$A$2067,A981,Відомості!$C$3:$C$2067)</f>
        <v>0</v>
      </c>
      <c r="D981" s="4">
        <f ca="1">SUMIF(Відомості!$A$3:$A$2067,$A981,Відомості!$D$1443:$D$2067)</f>
        <v>0</v>
      </c>
      <c r="E981" s="4">
        <f ca="1">SUMIF(Відомості!$A$3:$A$2067,$A981,Відомості!$E$1443:$E$2067)</f>
        <v>0</v>
      </c>
    </row>
    <row r="982" spans="1:5" ht="12.75">
      <c r="A982" s="5"/>
      <c r="B982" s="21"/>
      <c r="C982" s="4">
        <f>SUMIF(Відомості!$A$3:$A$2067,A982,Відомості!$C$3:$C$2067)</f>
        <v>0</v>
      </c>
      <c r="D982" s="4">
        <f ca="1">SUMIF(Відомості!$A$3:$A$2067,$A982,Відомості!$D$1443:$D$2067)</f>
        <v>0</v>
      </c>
      <c r="E982" s="4">
        <f ca="1">SUMIF(Відомості!$A$3:$A$2067,$A982,Відомості!$E$1443:$E$2067)</f>
        <v>0</v>
      </c>
    </row>
    <row r="983" spans="1:5" ht="12.75">
      <c r="A983" s="5"/>
      <c r="B983" s="21"/>
      <c r="C983" s="4">
        <f>SUMIF(Відомості!$A$3:$A$2067,A983,Відомості!$C$3:$C$2067)</f>
        <v>0</v>
      </c>
      <c r="D983" s="4">
        <f ca="1">SUMIF(Відомості!$A$3:$A$2067,$A983,Відомості!$D$1443:$D$2067)</f>
        <v>0</v>
      </c>
      <c r="E983" s="4">
        <f ca="1">SUMIF(Відомості!$A$3:$A$2067,$A983,Відомості!$E$1443:$E$2067)</f>
        <v>0</v>
      </c>
    </row>
    <row r="984" spans="1:5" ht="12.75">
      <c r="A984" s="5"/>
      <c r="B984" s="21"/>
      <c r="C984" s="4">
        <f>SUMIF(Відомості!$A$3:$A$2067,A984,Відомості!$C$3:$C$2067)</f>
        <v>0</v>
      </c>
      <c r="D984" s="4">
        <f ca="1">SUMIF(Відомості!$A$3:$A$2067,$A984,Відомості!$D$1443:$D$2067)</f>
        <v>0</v>
      </c>
      <c r="E984" s="4">
        <f ca="1">SUMIF(Відомості!$A$3:$A$2067,$A984,Відомості!$E$1443:$E$2067)</f>
        <v>0</v>
      </c>
    </row>
    <row r="985" spans="1:5" ht="12.75">
      <c r="A985" s="5"/>
      <c r="B985" s="21"/>
      <c r="C985" s="4">
        <f>SUMIF(Відомості!$A$3:$A$2067,A985,Відомості!$C$3:$C$2067)</f>
        <v>0</v>
      </c>
      <c r="D985" s="4">
        <f ca="1">SUMIF(Відомості!$A$3:$A$2067,$A985,Відомості!$D$1443:$D$2067)</f>
        <v>0</v>
      </c>
      <c r="E985" s="4">
        <f ca="1">SUMIF(Відомості!$A$3:$A$2067,$A985,Відомості!$E$1443:$E$2067)</f>
        <v>0</v>
      </c>
    </row>
    <row r="986" spans="1:5" ht="12.75">
      <c r="A986" s="5"/>
      <c r="B986" s="21"/>
      <c r="C986" s="4">
        <f>SUMIF(Відомості!$A$3:$A$2067,A986,Відомості!$C$3:$C$2067)</f>
        <v>0</v>
      </c>
      <c r="D986" s="4">
        <f ca="1">SUMIF(Відомості!$A$3:$A$2067,$A986,Відомості!$D$1443:$D$2067)</f>
        <v>0</v>
      </c>
      <c r="E986" s="4">
        <f ca="1">SUMIF(Відомості!$A$3:$A$2067,$A986,Відомості!$E$1443:$E$2067)</f>
        <v>0</v>
      </c>
    </row>
    <row r="987" spans="1:5" ht="12.75">
      <c r="A987" s="5"/>
      <c r="B987" s="21"/>
      <c r="C987" s="4">
        <f>SUMIF(Відомості!$A$3:$A$2067,A987,Відомості!$C$3:$C$2067)</f>
        <v>0</v>
      </c>
      <c r="D987" s="4">
        <f ca="1">SUMIF(Відомості!$A$3:$A$2067,$A987,Відомості!$D$1443:$D$2067)</f>
        <v>0</v>
      </c>
      <c r="E987" s="4">
        <f ca="1">SUMIF(Відомості!$A$3:$A$2067,$A987,Відомості!$E$1443:$E$2067)</f>
        <v>0</v>
      </c>
    </row>
    <row r="988" spans="1:5" ht="12.75">
      <c r="A988" s="5"/>
      <c r="B988" s="21"/>
      <c r="C988" s="4">
        <f>SUMIF(Відомості!$A$3:$A$2067,A988,Відомості!$C$3:$C$2067)</f>
        <v>0</v>
      </c>
      <c r="D988" s="4">
        <f ca="1">SUMIF(Відомості!$A$3:$A$2067,$A988,Відомості!$D$1443:$D$2067)</f>
        <v>0</v>
      </c>
      <c r="E988" s="4">
        <f ca="1">SUMIF(Відомості!$A$3:$A$2067,$A988,Відомості!$E$1443:$E$2067)</f>
        <v>0</v>
      </c>
    </row>
    <row r="989" spans="1:5" ht="12.75">
      <c r="A989" s="5"/>
      <c r="B989" s="21"/>
      <c r="C989" s="4">
        <f>SUMIF(Відомості!$A$3:$A$2067,A989,Відомості!$C$3:$C$2067)</f>
        <v>0</v>
      </c>
      <c r="D989" s="4">
        <f ca="1">SUMIF(Відомості!$A$3:$A$2067,$A989,Відомості!$D$1443:$D$2067)</f>
        <v>0</v>
      </c>
      <c r="E989" s="4">
        <f ca="1">SUMIF(Відомості!$A$3:$A$2067,$A989,Відомості!$E$1443:$E$2067)</f>
        <v>0</v>
      </c>
    </row>
    <row r="990" spans="1:5" ht="12.75">
      <c r="A990" s="5"/>
      <c r="B990" s="21"/>
      <c r="C990" s="4">
        <f>SUMIF(Відомості!$A$3:$A$2067,A990,Відомості!$C$3:$C$2067)</f>
        <v>0</v>
      </c>
      <c r="D990" s="4">
        <f ca="1">SUMIF(Відомості!$A$3:$A$2067,$A990,Відомості!$D$1443:$D$2067)</f>
        <v>0</v>
      </c>
      <c r="E990" s="4">
        <f ca="1">SUMIF(Відомості!$A$3:$A$2067,$A990,Відомості!$E$1443:$E$2067)</f>
        <v>0</v>
      </c>
    </row>
    <row r="991" spans="1:5" ht="12.75">
      <c r="A991" s="5"/>
      <c r="B991" s="21"/>
      <c r="C991" s="4">
        <f>SUMIF(Відомості!$A$3:$A$2067,A991,Відомості!$C$3:$C$2067)</f>
        <v>0</v>
      </c>
      <c r="D991" s="4">
        <f ca="1">SUMIF(Відомості!$A$3:$A$2067,$A991,Відомості!$D$1443:$D$2067)</f>
        <v>0</v>
      </c>
      <c r="E991" s="4">
        <f ca="1">SUMIF(Відомості!$A$3:$A$2067,$A991,Відомості!$E$1443:$E$2067)</f>
        <v>0</v>
      </c>
    </row>
    <row r="992" spans="1:5" ht="12.75">
      <c r="A992" s="5"/>
      <c r="B992" s="21"/>
      <c r="C992" s="4">
        <f>SUMIF(Відомості!$A$3:$A$2067,A992,Відомості!$C$3:$C$2067)</f>
        <v>0</v>
      </c>
      <c r="D992" s="4">
        <f ca="1">SUMIF(Відомості!$A$3:$A$2067,$A992,Відомості!$D$1443:$D$2067)</f>
        <v>0</v>
      </c>
      <c r="E992" s="4">
        <f ca="1">SUMIF(Відомості!$A$3:$A$2067,$A992,Відомості!$E$1443:$E$2067)</f>
        <v>0</v>
      </c>
    </row>
    <row r="993" spans="1:5" ht="12.75">
      <c r="A993" s="5"/>
      <c r="B993" s="21"/>
      <c r="C993" s="4">
        <f>SUMIF(Відомості!$A$3:$A$2067,A993,Відомості!$C$3:$C$2067)</f>
        <v>0</v>
      </c>
      <c r="D993" s="4">
        <f ca="1">SUMIF(Відомості!$A$3:$A$2067,$A993,Відомості!$D$1443:$D$2067)</f>
        <v>0</v>
      </c>
      <c r="E993" s="4">
        <f ca="1">SUMIF(Відомості!$A$3:$A$2067,$A993,Відомості!$E$1443:$E$2067)</f>
        <v>0</v>
      </c>
    </row>
    <row r="994" spans="1:5" ht="12.75">
      <c r="A994" s="5"/>
      <c r="B994" s="21"/>
      <c r="C994" s="4">
        <f>SUMIF(Відомості!$A$3:$A$2067,A994,Відомості!$C$3:$C$2067)</f>
        <v>0</v>
      </c>
      <c r="D994" s="4">
        <f ca="1">SUMIF(Відомості!$A$3:$A$2067,$A994,Відомості!$D$1443:$D$2067)</f>
        <v>0</v>
      </c>
      <c r="E994" s="4">
        <f ca="1">SUMIF(Відомості!$A$3:$A$2067,$A994,Відомості!$E$1443:$E$2067)</f>
        <v>0</v>
      </c>
    </row>
    <row r="995" spans="1:5" ht="12.75">
      <c r="A995" s="5"/>
      <c r="B995" s="21"/>
      <c r="C995" s="4">
        <f>SUMIF(Відомості!$A$3:$A$2067,A995,Відомості!$C$3:$C$2067)</f>
        <v>0</v>
      </c>
      <c r="D995" s="4">
        <f ca="1">SUMIF(Відомості!$A$3:$A$2067,$A995,Відомості!$D$1443:$D$2067)</f>
        <v>0</v>
      </c>
      <c r="E995" s="4">
        <f ca="1">SUMIF(Відомості!$A$3:$A$2067,$A995,Відомості!$E$1443:$E$2067)</f>
        <v>0</v>
      </c>
    </row>
    <row r="996" spans="1:5" ht="12.75">
      <c r="A996" s="5"/>
      <c r="B996" s="21"/>
      <c r="C996" s="4">
        <f>SUMIF(Відомості!$A$3:$A$2067,A996,Відомості!$C$3:$C$2067)</f>
        <v>0</v>
      </c>
      <c r="D996" s="4">
        <f ca="1">SUMIF(Відомості!$A$3:$A$2067,$A996,Відомості!$D$1443:$D$2067)</f>
        <v>0</v>
      </c>
      <c r="E996" s="4">
        <f ca="1">SUMIF(Відомості!$A$3:$A$2067,$A996,Відомості!$E$1443:$E$2067)</f>
        <v>0</v>
      </c>
    </row>
    <row r="997" spans="1:5" ht="12.75">
      <c r="A997" s="5"/>
      <c r="B997" s="21"/>
      <c r="C997" s="4">
        <f>SUMIF(Відомості!$A$3:$A$2067,A997,Відомості!$C$3:$C$2067)</f>
        <v>0</v>
      </c>
      <c r="D997" s="4">
        <f ca="1">SUMIF(Відомості!$A$3:$A$2067,$A997,Відомості!$D$1443:$D$2067)</f>
        <v>0</v>
      </c>
      <c r="E997" s="4">
        <f ca="1">SUMIF(Відомості!$A$3:$A$2067,$A997,Відомості!$E$1443:$E$2067)</f>
        <v>0</v>
      </c>
    </row>
    <row r="998" spans="1:5" ht="12.75">
      <c r="A998" s="5"/>
      <c r="B998" s="21"/>
      <c r="C998" s="4">
        <f>SUMIF(Відомості!$A$3:$A$2067,A998,Відомості!$C$3:$C$2067)</f>
        <v>0</v>
      </c>
      <c r="D998" s="4">
        <f ca="1">SUMIF(Відомості!$A$3:$A$2067,$A998,Відомості!$D$1443:$D$2067)</f>
        <v>0</v>
      </c>
      <c r="E998" s="4">
        <f ca="1">SUMIF(Відомості!$A$3:$A$2067,$A998,Відомості!$E$1443:$E$2067)</f>
        <v>0</v>
      </c>
    </row>
    <row r="999" spans="1:5" ht="12.75">
      <c r="A999" s="5"/>
      <c r="B999" s="21"/>
      <c r="C999" s="4">
        <f>SUMIF(Відомості!$A$3:$A$2067,A999,Відомості!$C$3:$C$2067)</f>
        <v>0</v>
      </c>
      <c r="D999" s="4">
        <f ca="1">SUMIF(Відомості!$A$3:$A$2067,$A999,Відомості!$D$1443:$D$2067)</f>
        <v>0</v>
      </c>
      <c r="E999" s="4">
        <f ca="1">SUMIF(Відомості!$A$3:$A$2067,$A999,Відомості!$E$1443:$E$2067)</f>
        <v>0</v>
      </c>
    </row>
    <row r="1000" spans="1:5" ht="12.75">
      <c r="A1000" s="5"/>
      <c r="B1000" s="21"/>
      <c r="C1000" s="4">
        <f>SUMIF(Відомості!$A$3:$A$2067,A1000,Відомості!$C$3:$C$2067)</f>
        <v>0</v>
      </c>
      <c r="D1000" s="4">
        <f ca="1">SUMIF(Відомості!$A$3:$A$2067,$A1000,Відомості!$D$1443:$D$2067)</f>
        <v>0</v>
      </c>
      <c r="E1000" s="4">
        <f ca="1">SUMIF(Відомості!$A$3:$A$2067,$A1000,Відомості!$E$1443:$E$2067)</f>
        <v>0</v>
      </c>
    </row>
  </sheetData>
  <autoFilter ref="A1:E100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Відомості</vt:lpstr>
      <vt:lpstr>Чисельність працівників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2020-08-05T08:47:19Z</cp:lastPrinted>
  <dcterms:created xsi:type="dcterms:W3CDTF">2020-06-05T09:49:42Z</dcterms:created>
  <dcterms:modified xsi:type="dcterms:W3CDTF">2020-08-06T05:45:42Z</dcterms:modified>
</cp:coreProperties>
</file>